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9.xml" ContentType="application/vnd.openxmlformats-officedocument.drawingml.chartshapes+xml"/>
  <Override PartName="/xl/charts/chart3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2.xml" ContentType="application/vnd.openxmlformats-officedocument.drawingml.chartshapes+xml"/>
  <Override PartName="/xl/charts/chart5.xml" ContentType="application/vnd.openxmlformats-officedocument.drawingml.chart+xml"/>
  <Override PartName="/xl/drawings/drawing13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Nueva Web\010501_Comercio_exterior\"/>
    </mc:Choice>
  </mc:AlternateContent>
  <bookViews>
    <workbookView xWindow="-15" yWindow="45" windowWidth="14520" windowHeight="8325" tabRatio="612"/>
  </bookViews>
  <sheets>
    <sheet name="Indice" sheetId="21735" r:id="rId1"/>
    <sheet name="datos" sheetId="1" r:id="rId2"/>
    <sheet name="datos%_exp_imp" sheetId="2224" r:id="rId3"/>
    <sheet name="datos_naesp" sheetId="21741" r:id="rId4"/>
    <sheet name="datos_total_ue_resto" sheetId="21725" r:id="rId5"/>
    <sheet name="ei_vehiculos" sheetId="21727" r:id="rId6"/>
    <sheet name="graficos" sheetId="21743" r:id="rId7"/>
    <sheet name="ICE" sheetId="21742" r:id="rId8"/>
  </sheets>
  <definedNames>
    <definedName name="_xlnm.Print_Area" localSheetId="6">graficos!$A$1:$M$39</definedName>
    <definedName name="_xlnm.Print_Area" localSheetId="7">ICE!#REF!</definedName>
    <definedName name="_xlnm.Print_Titles" localSheetId="1">datos!$4:$5</definedName>
    <definedName name="_xlnm.Print_Titles" localSheetId="2">'datos%_exp_imp'!$4:$4</definedName>
    <definedName name="_xlnm.Print_Titles" localSheetId="3">datos_naesp!$4:$5</definedName>
  </definedNames>
  <calcPr calcId="162913"/>
</workbook>
</file>

<file path=xl/calcChain.xml><?xml version="1.0" encoding="utf-8"?>
<calcChain xmlns="http://schemas.openxmlformats.org/spreadsheetml/2006/main">
  <c r="L295" i="21727" l="1"/>
  <c r="M295" i="21727"/>
  <c r="N295" i="21727"/>
  <c r="P295" i="21727" s="1"/>
  <c r="O295" i="21727"/>
  <c r="Q295" i="21727"/>
  <c r="R295" i="21727" s="1"/>
  <c r="S295" i="21727"/>
  <c r="T295" i="21727" s="1"/>
  <c r="U295" i="21727"/>
  <c r="V295" i="21727"/>
  <c r="W295" i="21727"/>
  <c r="X295" i="21727" s="1"/>
  <c r="G295" i="21727"/>
  <c r="H295" i="21727"/>
  <c r="I295" i="21727"/>
  <c r="E295" i="21727"/>
  <c r="F295" i="21727"/>
  <c r="H306" i="21725"/>
  <c r="E306" i="21725"/>
  <c r="O431" i="21741"/>
  <c r="P431" i="21741"/>
  <c r="I431" i="21741"/>
  <c r="J431" i="21741"/>
  <c r="T431" i="21741"/>
  <c r="U431" i="21741" s="1"/>
  <c r="W431" i="21741"/>
  <c r="Y431" i="21741" s="1"/>
  <c r="X431" i="21741"/>
  <c r="Z431" i="21741"/>
  <c r="AA431" i="21741" s="1"/>
  <c r="AC431" i="21741"/>
  <c r="AD431" i="21741" s="1"/>
  <c r="Q431" i="21741"/>
  <c r="R431" i="21741"/>
  <c r="L431" i="21741"/>
  <c r="M431" i="21741"/>
  <c r="F431" i="21741"/>
  <c r="G431" i="21741"/>
  <c r="C306" i="2224"/>
  <c r="D306" i="2224"/>
  <c r="Q429" i="1"/>
  <c r="Q428" i="1"/>
  <c r="J429" i="1"/>
  <c r="L429" i="1" s="1"/>
  <c r="K429" i="1"/>
  <c r="M429" i="1"/>
  <c r="N429" i="1"/>
  <c r="R429" i="1"/>
  <c r="T429" i="1"/>
  <c r="V429" i="1" s="1"/>
  <c r="U429" i="1"/>
  <c r="Y429" i="1"/>
  <c r="Z429" i="1" s="1"/>
  <c r="H429" i="1"/>
  <c r="I429" i="1"/>
  <c r="E429" i="1"/>
  <c r="F429" i="1"/>
  <c r="AE431" i="21741" l="1"/>
  <c r="AB431" i="21741"/>
  <c r="V431" i="21741"/>
  <c r="W429" i="1"/>
  <c r="X429" i="1" s="1"/>
  <c r="I10" i="21742" s="1"/>
  <c r="S429" i="1"/>
  <c r="I4" i="21742" s="1"/>
  <c r="I11" i="21742"/>
  <c r="H11" i="21742"/>
  <c r="G11" i="21742"/>
  <c r="F11" i="21742"/>
  <c r="E11" i="21742"/>
  <c r="H10" i="21742"/>
  <c r="G10" i="21742"/>
  <c r="F10" i="21742"/>
  <c r="E10" i="21742"/>
  <c r="I7" i="21742"/>
  <c r="H7" i="21742"/>
  <c r="G7" i="21742"/>
  <c r="F7" i="21742"/>
  <c r="E7" i="21742"/>
  <c r="I6" i="21742"/>
  <c r="H6" i="21742"/>
  <c r="G6" i="21742"/>
  <c r="F6" i="21742"/>
  <c r="E6" i="21742"/>
  <c r="I5" i="21742"/>
  <c r="H5" i="21742"/>
  <c r="G5" i="21742"/>
  <c r="F5" i="21742"/>
  <c r="E5" i="21742"/>
  <c r="H4" i="21742"/>
  <c r="G4" i="21742"/>
  <c r="F4" i="21742"/>
  <c r="E4" i="21742"/>
  <c r="U294" i="21727" l="1"/>
  <c r="V294" i="21727" s="1"/>
  <c r="Q294" i="21727"/>
  <c r="R294" i="21727" s="1"/>
  <c r="N294" i="21727"/>
  <c r="P294" i="21727" s="1"/>
  <c r="L294" i="21727"/>
  <c r="M294" i="21727"/>
  <c r="G294" i="21727"/>
  <c r="H294" i="21727" s="1"/>
  <c r="E294" i="21727"/>
  <c r="F294" i="21727"/>
  <c r="H305" i="21725"/>
  <c r="E305" i="21725"/>
  <c r="AD430" i="21741"/>
  <c r="AE430" i="21741"/>
  <c r="AC430" i="21741"/>
  <c r="Z430" i="21741"/>
  <c r="AB430" i="21741" s="1"/>
  <c r="O430" i="21741"/>
  <c r="P430" i="21741"/>
  <c r="I430" i="21741"/>
  <c r="J430" i="21741"/>
  <c r="O294" i="21727" l="1"/>
  <c r="I294" i="21727"/>
  <c r="S294" i="21727"/>
  <c r="T294" i="21727" s="1"/>
  <c r="W294" i="21727"/>
  <c r="X294" i="21727" s="1"/>
  <c r="AA430" i="21741"/>
  <c r="W430" i="21741"/>
  <c r="T430" i="21741"/>
  <c r="V430" i="21741" s="1"/>
  <c r="Q430" i="21741"/>
  <c r="R430" i="21741"/>
  <c r="L430" i="21741"/>
  <c r="M430" i="21741"/>
  <c r="F430" i="21741"/>
  <c r="G430" i="21741"/>
  <c r="T428" i="1"/>
  <c r="J428" i="1"/>
  <c r="M428" i="1"/>
  <c r="H428" i="1"/>
  <c r="I428" i="1"/>
  <c r="D305" i="2224" s="1"/>
  <c r="E428" i="1"/>
  <c r="F428" i="1"/>
  <c r="C305" i="2224" s="1"/>
  <c r="U430" i="21741" l="1"/>
  <c r="X430" i="21741"/>
  <c r="Y430" i="21741"/>
  <c r="W428" i="1"/>
  <c r="Y428" i="1"/>
  <c r="Q427" i="1" l="1"/>
  <c r="R428" i="1" s="1"/>
  <c r="J415" i="1" l="1"/>
  <c r="N31" i="21741" l="1"/>
  <c r="AC31" i="21741" s="1"/>
  <c r="K31" i="21741"/>
  <c r="H31" i="21741"/>
  <c r="Z31" i="21741" s="1"/>
  <c r="E31" i="21741"/>
  <c r="T31" i="21741" s="1"/>
  <c r="W31" i="21741" l="1"/>
  <c r="Q31" i="21741"/>
  <c r="R31" i="21741"/>
  <c r="H304" i="21725"/>
  <c r="E304" i="21725"/>
  <c r="T429" i="21741"/>
  <c r="W429" i="21741"/>
  <c r="Z429" i="21741"/>
  <c r="AC429" i="21741"/>
  <c r="Q429" i="21741"/>
  <c r="R429" i="21741"/>
  <c r="O429" i="21741"/>
  <c r="P429" i="21741"/>
  <c r="L429" i="21741"/>
  <c r="M429" i="21741"/>
  <c r="I429" i="21741"/>
  <c r="J429" i="21741"/>
  <c r="F429" i="21741"/>
  <c r="G429" i="21741"/>
  <c r="Q293" i="21727" l="1"/>
  <c r="U293" i="21727"/>
  <c r="N293" i="21727"/>
  <c r="L293" i="21727"/>
  <c r="M293" i="21727"/>
  <c r="G293" i="21727"/>
  <c r="E293" i="21727"/>
  <c r="F293" i="21727"/>
  <c r="T427" i="1"/>
  <c r="U428" i="1" s="1"/>
  <c r="Y427" i="1"/>
  <c r="M427" i="1"/>
  <c r="N428" i="1" s="1"/>
  <c r="J427" i="1"/>
  <c r="K428" i="1" s="1"/>
  <c r="H427" i="1"/>
  <c r="I427" i="1"/>
  <c r="E427" i="1"/>
  <c r="F427" i="1"/>
  <c r="C304" i="2224" s="1"/>
  <c r="D304" i="2224" l="1"/>
  <c r="L427" i="1"/>
  <c r="W427" i="1"/>
  <c r="F428" i="21741" l="1"/>
  <c r="G428" i="21741"/>
  <c r="T428" i="21741"/>
  <c r="W428" i="21741"/>
  <c r="Z428" i="21741"/>
  <c r="AA429" i="21741" s="1"/>
  <c r="AC428" i="21741"/>
  <c r="AD429" i="21741" s="1"/>
  <c r="Q428" i="21741"/>
  <c r="L428" i="21741"/>
  <c r="M428" i="21741"/>
  <c r="Q292" i="21727"/>
  <c r="U292" i="21727"/>
  <c r="L292" i="21727"/>
  <c r="M292" i="21727"/>
  <c r="N292" i="21727"/>
  <c r="O293" i="21727" s="1"/>
  <c r="G292" i="21727"/>
  <c r="H293" i="21727" s="1"/>
  <c r="E292" i="21727"/>
  <c r="F292" i="21727"/>
  <c r="H303" i="21725"/>
  <c r="E303" i="21725"/>
  <c r="Q426" i="1"/>
  <c r="T426" i="1"/>
  <c r="H426" i="1"/>
  <c r="I426" i="1"/>
  <c r="D303" i="2224" s="1"/>
  <c r="J426" i="1"/>
  <c r="M426" i="1"/>
  <c r="N427" i="1" s="1"/>
  <c r="E426" i="1"/>
  <c r="F426" i="1"/>
  <c r="C303" i="2224" s="1"/>
  <c r="X429" i="21741" l="1"/>
  <c r="U427" i="1"/>
  <c r="U429" i="21741"/>
  <c r="R427" i="1"/>
  <c r="K427" i="1"/>
  <c r="Y426" i="1"/>
  <c r="W426" i="1"/>
  <c r="I428" i="21741"/>
  <c r="J428" i="21741"/>
  <c r="R428" i="21741"/>
  <c r="O428" i="21741"/>
  <c r="P428" i="21741"/>
  <c r="Q425" i="1" l="1"/>
  <c r="R426" i="1" s="1"/>
  <c r="H302" i="21725"/>
  <c r="E302" i="21725"/>
  <c r="Q291" i="21727" l="1"/>
  <c r="U291" i="21727"/>
  <c r="N291" i="21727"/>
  <c r="L291" i="21727"/>
  <c r="M291" i="21727"/>
  <c r="G291" i="21727"/>
  <c r="H292" i="21727" s="1"/>
  <c r="E291" i="21727"/>
  <c r="F291" i="21727"/>
  <c r="T427" i="21741"/>
  <c r="W427" i="21741"/>
  <c r="X428" i="21741" s="1"/>
  <c r="Z427" i="21741"/>
  <c r="AC427" i="21741"/>
  <c r="AD428" i="21741" s="1"/>
  <c r="Q427" i="21741"/>
  <c r="R427" i="21741"/>
  <c r="O427" i="21741"/>
  <c r="P427" i="21741"/>
  <c r="L427" i="21741"/>
  <c r="M427" i="21741"/>
  <c r="I427" i="21741"/>
  <c r="J427" i="21741"/>
  <c r="F427" i="21741"/>
  <c r="G427" i="21741"/>
  <c r="T425" i="1"/>
  <c r="U426" i="1" s="1"/>
  <c r="J425" i="1"/>
  <c r="K426" i="1" s="1"/>
  <c r="M425" i="1"/>
  <c r="N426" i="1" s="1"/>
  <c r="H425" i="1"/>
  <c r="I425" i="1"/>
  <c r="D302" i="2224" s="1"/>
  <c r="E425" i="1"/>
  <c r="F425" i="1"/>
  <c r="U428" i="21741" l="1"/>
  <c r="AA428" i="21741"/>
  <c r="O292" i="21727"/>
  <c r="C302" i="2224"/>
  <c r="Y425" i="1"/>
  <c r="W425" i="1"/>
  <c r="Q290" i="21727"/>
  <c r="U290" i="21727"/>
  <c r="N290" i="21727"/>
  <c r="L290" i="21727"/>
  <c r="M290" i="21727"/>
  <c r="G290" i="21727"/>
  <c r="H291" i="21727" s="1"/>
  <c r="E290" i="21727"/>
  <c r="F290" i="21727"/>
  <c r="H301" i="21725"/>
  <c r="E301" i="21725"/>
  <c r="I426" i="21741"/>
  <c r="J426" i="21741"/>
  <c r="O426" i="21741"/>
  <c r="P426" i="21741"/>
  <c r="Z426" i="21741"/>
  <c r="AC426" i="21741"/>
  <c r="AD427" i="21741" s="1"/>
  <c r="T426" i="21741"/>
  <c r="U427" i="21741" s="1"/>
  <c r="W426" i="21741"/>
  <c r="X427" i="21741" s="1"/>
  <c r="Q426" i="21741"/>
  <c r="R426" i="21741"/>
  <c r="L426" i="21741"/>
  <c r="M426" i="21741"/>
  <c r="F426" i="21741"/>
  <c r="G426" i="21741"/>
  <c r="Q424" i="1"/>
  <c r="R425" i="1" s="1"/>
  <c r="T424" i="1"/>
  <c r="J424" i="1"/>
  <c r="K425" i="1" s="1"/>
  <c r="M424" i="1"/>
  <c r="N425" i="1" s="1"/>
  <c r="H424" i="1"/>
  <c r="I424" i="1"/>
  <c r="E424" i="1"/>
  <c r="F424" i="1"/>
  <c r="AA427" i="21741" l="1"/>
  <c r="U425" i="1"/>
  <c r="O291" i="21727"/>
  <c r="Y424" i="1"/>
  <c r="W424" i="1"/>
  <c r="C301" i="2224"/>
  <c r="D301" i="2224"/>
  <c r="Q289" i="21727" l="1"/>
  <c r="U289" i="21727"/>
  <c r="L289" i="21727"/>
  <c r="M289" i="21727"/>
  <c r="N289" i="21727"/>
  <c r="E289" i="21727"/>
  <c r="F289" i="21727"/>
  <c r="G289" i="21727"/>
  <c r="H300" i="21725"/>
  <c r="E300" i="21725"/>
  <c r="O425" i="21741"/>
  <c r="P425" i="21741"/>
  <c r="I425" i="21741"/>
  <c r="J425" i="21741"/>
  <c r="Q425" i="21741"/>
  <c r="R425" i="21741"/>
  <c r="T425" i="21741"/>
  <c r="W425" i="21741"/>
  <c r="X426" i="21741" s="1"/>
  <c r="Z425" i="21741"/>
  <c r="AA426" i="21741" s="1"/>
  <c r="AC425" i="21741"/>
  <c r="AD426" i="21741" s="1"/>
  <c r="L425" i="21741"/>
  <c r="M425" i="21741"/>
  <c r="F425" i="21741"/>
  <c r="G425" i="21741"/>
  <c r="J423" i="1"/>
  <c r="M423" i="1"/>
  <c r="N424" i="1" s="1"/>
  <c r="Q423" i="1"/>
  <c r="T423" i="1"/>
  <c r="H423" i="1"/>
  <c r="I423" i="1"/>
  <c r="D300" i="2224" s="1"/>
  <c r="E423" i="1"/>
  <c r="F423" i="1"/>
  <c r="O290" i="21727" l="1"/>
  <c r="H290" i="21727"/>
  <c r="U426" i="21741"/>
  <c r="Y423" i="1"/>
  <c r="R424" i="1"/>
  <c r="K424" i="1"/>
  <c r="U424" i="1"/>
  <c r="C300" i="2224"/>
  <c r="W423" i="1"/>
  <c r="Q424" i="21741"/>
  <c r="Q288" i="21727"/>
  <c r="U288" i="21727"/>
  <c r="L288" i="21727"/>
  <c r="M288" i="21727"/>
  <c r="N288" i="21727"/>
  <c r="G288" i="21727"/>
  <c r="E288" i="21727"/>
  <c r="F288" i="21727"/>
  <c r="H299" i="21725"/>
  <c r="E299" i="21725"/>
  <c r="T424" i="21741"/>
  <c r="W424" i="21741"/>
  <c r="X425" i="21741" s="1"/>
  <c r="L424" i="21741"/>
  <c r="M424" i="21741"/>
  <c r="F424" i="21741"/>
  <c r="G424" i="21741"/>
  <c r="Q422" i="1"/>
  <c r="T422" i="1"/>
  <c r="U423" i="1" s="1"/>
  <c r="J422" i="1"/>
  <c r="K423" i="1" s="1"/>
  <c r="M422" i="1"/>
  <c r="N423" i="1" s="1"/>
  <c r="H422" i="1"/>
  <c r="I422" i="1"/>
  <c r="D299" i="2224" s="1"/>
  <c r="E422" i="1"/>
  <c r="F422" i="1"/>
  <c r="C299" i="2224" s="1"/>
  <c r="U425" i="21741" l="1"/>
  <c r="H289" i="21727"/>
  <c r="O289" i="21727"/>
  <c r="R423" i="1"/>
  <c r="Y422" i="1"/>
  <c r="W422" i="1"/>
  <c r="AC424" i="21741"/>
  <c r="Z424" i="21741"/>
  <c r="AA425" i="21741" s="1"/>
  <c r="O424" i="21741"/>
  <c r="P424" i="21741"/>
  <c r="R424" i="21741"/>
  <c r="I424" i="21741"/>
  <c r="J424" i="21741"/>
  <c r="AD425" i="21741" l="1"/>
  <c r="Q421" i="1"/>
  <c r="R422" i="1" s="1"/>
  <c r="T421" i="1"/>
  <c r="U422" i="1" s="1"/>
  <c r="J421" i="1"/>
  <c r="K422" i="1" s="1"/>
  <c r="M421" i="1"/>
  <c r="N422" i="1" s="1"/>
  <c r="H421" i="1"/>
  <c r="I421" i="1"/>
  <c r="D298" i="2224" s="1"/>
  <c r="E421" i="1"/>
  <c r="F421" i="1"/>
  <c r="C298" i="2224" s="1"/>
  <c r="T423" i="21741"/>
  <c r="U424" i="21741" s="1"/>
  <c r="W423" i="21741"/>
  <c r="Z423" i="21741"/>
  <c r="AA424" i="21741" s="1"/>
  <c r="AC423" i="21741"/>
  <c r="AD424" i="21741" s="1"/>
  <c r="Q423" i="21741"/>
  <c r="L423" i="21741"/>
  <c r="M423" i="21741"/>
  <c r="F423" i="21741"/>
  <c r="G423" i="21741"/>
  <c r="Q287" i="21727"/>
  <c r="U287" i="21727"/>
  <c r="N287" i="21727"/>
  <c r="L287" i="21727"/>
  <c r="M287" i="21727"/>
  <c r="G287" i="21727"/>
  <c r="H288" i="21727" s="1"/>
  <c r="E287" i="21727"/>
  <c r="F287" i="21727"/>
  <c r="H298" i="21725"/>
  <c r="E298" i="21725"/>
  <c r="O288" i="21727" l="1"/>
  <c r="X424" i="21741"/>
  <c r="W421" i="1"/>
  <c r="Y421" i="1"/>
  <c r="O423" i="21741"/>
  <c r="P423" i="21741"/>
  <c r="R423" i="21741"/>
  <c r="I423" i="21741"/>
  <c r="J423" i="21741"/>
  <c r="L286" i="21727" l="1"/>
  <c r="M286" i="21727"/>
  <c r="N286" i="21727"/>
  <c r="Q286" i="21727"/>
  <c r="U286" i="21727"/>
  <c r="G286" i="21727"/>
  <c r="E286" i="21727"/>
  <c r="F286" i="21727"/>
  <c r="O287" i="21727" l="1"/>
  <c r="H287" i="21727"/>
  <c r="H297" i="21725"/>
  <c r="E297" i="21725"/>
  <c r="T422" i="21741"/>
  <c r="W422" i="21741"/>
  <c r="Z422" i="21741"/>
  <c r="AC422" i="21741"/>
  <c r="AD423" i="21741" s="1"/>
  <c r="Q422" i="21741"/>
  <c r="O422" i="21741"/>
  <c r="P422" i="21741"/>
  <c r="L422" i="21741"/>
  <c r="M422" i="21741"/>
  <c r="I422" i="21741"/>
  <c r="J422" i="21741"/>
  <c r="F422" i="21741"/>
  <c r="G422" i="21741"/>
  <c r="R422" i="21741"/>
  <c r="Q420" i="1"/>
  <c r="T420" i="1"/>
  <c r="U421" i="1" s="1"/>
  <c r="J420" i="1"/>
  <c r="K421" i="1" s="1"/>
  <c r="M420" i="1"/>
  <c r="N421" i="1" s="1"/>
  <c r="H420" i="1"/>
  <c r="I420" i="1"/>
  <c r="D297" i="2224" s="1"/>
  <c r="E420" i="1"/>
  <c r="F420" i="1"/>
  <c r="C297" i="2224" s="1"/>
  <c r="AA423" i="21741" l="1"/>
  <c r="X423" i="21741"/>
  <c r="U423" i="21741"/>
  <c r="R421" i="1"/>
  <c r="Y420" i="1"/>
  <c r="W420" i="1"/>
  <c r="N285" i="21727" l="1"/>
  <c r="Q285" i="21727"/>
  <c r="U285" i="21727"/>
  <c r="L285" i="21727"/>
  <c r="M285" i="21727"/>
  <c r="G285" i="21727"/>
  <c r="H286" i="21727" s="1"/>
  <c r="E285" i="21727"/>
  <c r="F285" i="21727"/>
  <c r="H296" i="21725"/>
  <c r="E296" i="21725"/>
  <c r="O421" i="21741"/>
  <c r="P421" i="21741"/>
  <c r="I421" i="21741"/>
  <c r="J421" i="21741"/>
  <c r="T421" i="21741"/>
  <c r="U422" i="21741" s="1"/>
  <c r="W421" i="21741"/>
  <c r="Z421" i="21741"/>
  <c r="AA422" i="21741" s="1"/>
  <c r="AC421" i="21741"/>
  <c r="AD422" i="21741" s="1"/>
  <c r="Q421" i="21741"/>
  <c r="R421" i="21741"/>
  <c r="L421" i="21741"/>
  <c r="M421" i="21741"/>
  <c r="F421" i="21741"/>
  <c r="G421" i="21741"/>
  <c r="Q419" i="1"/>
  <c r="T419" i="1"/>
  <c r="U420" i="1" s="1"/>
  <c r="J419" i="1"/>
  <c r="K420" i="1" s="1"/>
  <c r="M419" i="1"/>
  <c r="N420" i="1" s="1"/>
  <c r="H419" i="1"/>
  <c r="I419" i="1"/>
  <c r="D296" i="2224" s="1"/>
  <c r="E419" i="1"/>
  <c r="F419" i="1"/>
  <c r="C296" i="2224" s="1"/>
  <c r="O286" i="21727" l="1"/>
  <c r="X422" i="21741"/>
  <c r="R420" i="1"/>
  <c r="Y419" i="1"/>
  <c r="W419" i="1"/>
  <c r="J418" i="1" l="1"/>
  <c r="K419" i="1" s="1"/>
  <c r="L420" i="21741" l="1"/>
  <c r="M420" i="21741"/>
  <c r="I420" i="21741"/>
  <c r="J420" i="21741"/>
  <c r="O420" i="21741"/>
  <c r="P420" i="21741"/>
  <c r="N284" i="21727"/>
  <c r="O285" i="21727" s="1"/>
  <c r="Q284" i="21727"/>
  <c r="U284" i="21727"/>
  <c r="L284" i="21727"/>
  <c r="M284" i="21727"/>
  <c r="G284" i="21727"/>
  <c r="H285" i="21727" s="1"/>
  <c r="E284" i="21727"/>
  <c r="F284" i="21727"/>
  <c r="H295" i="21725"/>
  <c r="E295" i="21725"/>
  <c r="T420" i="21741"/>
  <c r="U421" i="21741" s="1"/>
  <c r="W420" i="21741"/>
  <c r="Z420" i="21741"/>
  <c r="AA421" i="21741" s="1"/>
  <c r="AC420" i="21741"/>
  <c r="AD421" i="21741" s="1"/>
  <c r="R420" i="21741"/>
  <c r="Q420" i="21741"/>
  <c r="F420" i="21741"/>
  <c r="G420" i="21741"/>
  <c r="M418" i="1"/>
  <c r="N419" i="1" s="1"/>
  <c r="Q418" i="1"/>
  <c r="R419" i="1" s="1"/>
  <c r="T418" i="1"/>
  <c r="H418" i="1"/>
  <c r="I418" i="1"/>
  <c r="F418" i="1"/>
  <c r="E418" i="1"/>
  <c r="X421" i="21741" l="1"/>
  <c r="U419" i="1"/>
  <c r="Y418" i="1"/>
  <c r="W418" i="1"/>
  <c r="C295" i="2224"/>
  <c r="D295" i="2224"/>
  <c r="Z403" i="21741" l="1"/>
  <c r="Z404" i="21741"/>
  <c r="Z405" i="21741"/>
  <c r="N265" i="21725" l="1"/>
  <c r="O265" i="21725"/>
  <c r="P265" i="21725"/>
  <c r="L265" i="21725"/>
  <c r="M265" i="21725"/>
  <c r="K265" i="21725"/>
  <c r="F283" i="21727" l="1"/>
  <c r="H294" i="21725" l="1"/>
  <c r="E294" i="21725"/>
  <c r="L283" i="21727"/>
  <c r="M283" i="21727"/>
  <c r="N283" i="21727"/>
  <c r="Q283" i="21727"/>
  <c r="U283" i="21727"/>
  <c r="E283" i="21727"/>
  <c r="G283" i="21727"/>
  <c r="H284" i="21727" s="1"/>
  <c r="T419" i="21741"/>
  <c r="U420" i="21741" s="1"/>
  <c r="W419" i="21741"/>
  <c r="X420" i="21741" s="1"/>
  <c r="Z419" i="21741"/>
  <c r="AA420" i="21741" s="1"/>
  <c r="AC419" i="21741"/>
  <c r="AD420" i="21741" s="1"/>
  <c r="Q419" i="21741"/>
  <c r="R419" i="21741"/>
  <c r="O419" i="21741"/>
  <c r="P419" i="21741"/>
  <c r="L419" i="21741"/>
  <c r="M419" i="21741"/>
  <c r="I419" i="21741"/>
  <c r="J419" i="21741"/>
  <c r="F419" i="21741"/>
  <c r="G419" i="21741"/>
  <c r="T417" i="1"/>
  <c r="U418" i="1" s="1"/>
  <c r="Q417" i="1"/>
  <c r="R418" i="1" s="1"/>
  <c r="M417" i="1"/>
  <c r="N418" i="1" s="1"/>
  <c r="J417" i="1"/>
  <c r="K418" i="1" s="1"/>
  <c r="H417" i="1"/>
  <c r="I417" i="1"/>
  <c r="E417" i="1"/>
  <c r="F417" i="1"/>
  <c r="C294" i="2224" s="1"/>
  <c r="O284" i="21727" l="1"/>
  <c r="Y417" i="1"/>
  <c r="D294" i="2224"/>
  <c r="W417" i="1"/>
  <c r="J416" i="1"/>
  <c r="K417" i="1" l="1"/>
  <c r="L428" i="1"/>
  <c r="W418" i="21741"/>
  <c r="X419" i="21741" s="1"/>
  <c r="U282" i="21727" l="1"/>
  <c r="Q282" i="21727"/>
  <c r="N282" i="21727"/>
  <c r="L282" i="21727"/>
  <c r="M282" i="21727"/>
  <c r="G282" i="21727"/>
  <c r="F282" i="21727"/>
  <c r="E282" i="21727"/>
  <c r="H293" i="21725"/>
  <c r="E293" i="21725"/>
  <c r="AC418" i="21741"/>
  <c r="Z418" i="21741"/>
  <c r="T418" i="21741"/>
  <c r="Q418" i="21741"/>
  <c r="R418" i="21741"/>
  <c r="O418" i="21741"/>
  <c r="P418" i="21741"/>
  <c r="L418" i="21741"/>
  <c r="M418" i="21741"/>
  <c r="J418" i="21741"/>
  <c r="I418" i="21741"/>
  <c r="F418" i="21741"/>
  <c r="G418" i="21741"/>
  <c r="T416" i="1"/>
  <c r="V428" i="1" s="1"/>
  <c r="Q416" i="1"/>
  <c r="M416" i="1"/>
  <c r="H416" i="1"/>
  <c r="I416" i="1"/>
  <c r="E416" i="1"/>
  <c r="F416" i="1"/>
  <c r="R417" i="1" l="1"/>
  <c r="S428" i="1"/>
  <c r="W292" i="21727"/>
  <c r="W293" i="21727"/>
  <c r="S292" i="21727"/>
  <c r="S293" i="21727"/>
  <c r="S290" i="21727"/>
  <c r="S291" i="21727"/>
  <c r="W290" i="21727"/>
  <c r="W291" i="21727"/>
  <c r="W288" i="21727"/>
  <c r="W289" i="21727"/>
  <c r="S288" i="21727"/>
  <c r="S289" i="21727"/>
  <c r="W286" i="21727"/>
  <c r="W287" i="21727"/>
  <c r="S286" i="21727"/>
  <c r="S287" i="21727"/>
  <c r="W284" i="21727"/>
  <c r="W285" i="21727"/>
  <c r="S284" i="21727"/>
  <c r="S285" i="21727"/>
  <c r="AA419" i="21741"/>
  <c r="AD419" i="21741"/>
  <c r="W283" i="21727"/>
  <c r="O283" i="21727"/>
  <c r="U417" i="1"/>
  <c r="S283" i="21727"/>
  <c r="H283" i="21727"/>
  <c r="U419" i="21741"/>
  <c r="N417" i="1"/>
  <c r="C293" i="2224"/>
  <c r="D293" i="2224"/>
  <c r="W282" i="21727"/>
  <c r="S282" i="21727"/>
  <c r="Y416" i="1"/>
  <c r="Z428" i="1" s="1"/>
  <c r="W416" i="1"/>
  <c r="X428" i="1" s="1"/>
  <c r="X418" i="21741"/>
  <c r="W417" i="21741"/>
  <c r="Y429" i="21741" s="1"/>
  <c r="T417" i="21741"/>
  <c r="O417" i="21741"/>
  <c r="P417" i="21741"/>
  <c r="I417" i="21741"/>
  <c r="J417" i="21741"/>
  <c r="U418" i="21741" l="1"/>
  <c r="V429" i="21741"/>
  <c r="H30" i="21741"/>
  <c r="I31" i="21741" s="1"/>
  <c r="J31" i="21741" s="1"/>
  <c r="N30" i="21741"/>
  <c r="K30" i="21741"/>
  <c r="E30" i="21741"/>
  <c r="T30" i="21741" l="1"/>
  <c r="U31" i="21741" s="1"/>
  <c r="V31" i="21741" s="1"/>
  <c r="F31" i="21741"/>
  <c r="G31" i="21741" s="1"/>
  <c r="W30" i="21741"/>
  <c r="X31" i="21741" s="1"/>
  <c r="Y31" i="21741" s="1"/>
  <c r="L31" i="21741"/>
  <c r="M31" i="21741" s="1"/>
  <c r="AC30" i="21741"/>
  <c r="AD31" i="21741" s="1"/>
  <c r="AE31" i="21741" s="1"/>
  <c r="O31" i="21741"/>
  <c r="P31" i="21741" s="1"/>
  <c r="Q30" i="21741"/>
  <c r="R30" i="21741"/>
  <c r="Z30" i="21741"/>
  <c r="AA31" i="21741" s="1"/>
  <c r="AB31" i="21741" s="1"/>
  <c r="Q281" i="21727"/>
  <c r="R293" i="21727" s="1"/>
  <c r="U281" i="21727"/>
  <c r="V293" i="21727" s="1"/>
  <c r="N281" i="21727"/>
  <c r="L281" i="21727"/>
  <c r="M281" i="21727"/>
  <c r="G281" i="21727"/>
  <c r="E281" i="21727"/>
  <c r="F281" i="21727"/>
  <c r="H292" i="21725"/>
  <c r="H291" i="21725"/>
  <c r="H290" i="21725"/>
  <c r="H289" i="21725"/>
  <c r="H288" i="21725"/>
  <c r="H287" i="21725"/>
  <c r="H286" i="21725"/>
  <c r="H285" i="21725"/>
  <c r="H284" i="21725"/>
  <c r="H283" i="21725"/>
  <c r="H282" i="21725"/>
  <c r="H281" i="21725"/>
  <c r="E292" i="21725"/>
  <c r="E291" i="21725"/>
  <c r="E290" i="21725"/>
  <c r="E289" i="21725"/>
  <c r="E288" i="21725"/>
  <c r="E287" i="21725"/>
  <c r="E286" i="21725"/>
  <c r="E285" i="21725"/>
  <c r="E284" i="21725"/>
  <c r="E283" i="21725"/>
  <c r="E282" i="21725"/>
  <c r="E281" i="21725"/>
  <c r="AC417" i="21741"/>
  <c r="AE429" i="21741" s="1"/>
  <c r="Z417" i="21741"/>
  <c r="Q417" i="21741"/>
  <c r="R417" i="21741"/>
  <c r="L417" i="21741"/>
  <c r="M417" i="21741"/>
  <c r="F417" i="21741"/>
  <c r="G417" i="21741"/>
  <c r="Q415" i="1"/>
  <c r="S427" i="1" s="1"/>
  <c r="T415" i="1"/>
  <c r="V427" i="1" s="1"/>
  <c r="M415" i="1"/>
  <c r="H415" i="1"/>
  <c r="I415" i="1"/>
  <c r="D292" i="2224" s="1"/>
  <c r="E415" i="1"/>
  <c r="F415" i="1"/>
  <c r="C292" i="2224" s="1"/>
  <c r="H282" i="21727" l="1"/>
  <c r="I293" i="21727"/>
  <c r="O282" i="21727"/>
  <c r="P293" i="21727"/>
  <c r="AB429" i="21741"/>
  <c r="AB417" i="21741"/>
  <c r="AA418" i="21741"/>
  <c r="AD418" i="21741"/>
  <c r="K416" i="1"/>
  <c r="R416" i="1"/>
  <c r="Y415" i="1"/>
  <c r="Z427" i="1" s="1"/>
  <c r="N416" i="1"/>
  <c r="U416" i="1"/>
  <c r="W415" i="1"/>
  <c r="X427" i="1" s="1"/>
  <c r="AC416" i="21741" l="1"/>
  <c r="AD417" i="21741" l="1"/>
  <c r="AE428" i="21741"/>
  <c r="I416" i="21741"/>
  <c r="J416" i="21741"/>
  <c r="O416" i="21741"/>
  <c r="P416" i="21741"/>
  <c r="T416" i="21741"/>
  <c r="W416" i="21741"/>
  <c r="Z416" i="21741"/>
  <c r="AB428" i="21741" s="1"/>
  <c r="Q416" i="21741"/>
  <c r="R416" i="21741"/>
  <c r="L416" i="21741"/>
  <c r="M416" i="21741"/>
  <c r="F416" i="21741"/>
  <c r="G416" i="21741"/>
  <c r="G280" i="21727"/>
  <c r="X417" i="21741" l="1"/>
  <c r="Y428" i="21741"/>
  <c r="U417" i="21741"/>
  <c r="V428" i="21741"/>
  <c r="I292" i="21727"/>
  <c r="H281" i="21727"/>
  <c r="AB416" i="21741"/>
  <c r="AA417" i="21741"/>
  <c r="Q414" i="1"/>
  <c r="S426" i="1" s="1"/>
  <c r="T414" i="1"/>
  <c r="M414" i="1"/>
  <c r="J414" i="1"/>
  <c r="L426" i="1" s="1"/>
  <c r="H414" i="1"/>
  <c r="I414" i="1"/>
  <c r="E414" i="1"/>
  <c r="F414" i="1"/>
  <c r="C291" i="2224" s="1"/>
  <c r="U280" i="21727"/>
  <c r="V292" i="21727" s="1"/>
  <c r="Q280" i="21727"/>
  <c r="R292" i="21727" s="1"/>
  <c r="N280" i="21727"/>
  <c r="L280" i="21727"/>
  <c r="M280" i="21727"/>
  <c r="E280" i="21727"/>
  <c r="F280" i="21727"/>
  <c r="U415" i="1" l="1"/>
  <c r="V426" i="1"/>
  <c r="P292" i="21727"/>
  <c r="O281" i="21727"/>
  <c r="K415" i="1"/>
  <c r="N415" i="1"/>
  <c r="R415" i="1"/>
  <c r="D291" i="2224"/>
  <c r="Y414" i="1"/>
  <c r="Z426" i="1" s="1"/>
  <c r="W414" i="1"/>
  <c r="X426" i="1" s="1"/>
  <c r="G279" i="21727"/>
  <c r="H280" i="21727" l="1"/>
  <c r="I291" i="21727"/>
  <c r="U279" i="21727"/>
  <c r="V291" i="21727" s="1"/>
  <c r="Q279" i="21727"/>
  <c r="R291" i="21727" s="1"/>
  <c r="N279" i="21727"/>
  <c r="P291" i="21727" s="1"/>
  <c r="L279" i="21727"/>
  <c r="M279" i="21727"/>
  <c r="E279" i="21727"/>
  <c r="F279" i="21727"/>
  <c r="T415" i="21741"/>
  <c r="V427" i="21741" s="1"/>
  <c r="W415" i="21741"/>
  <c r="Z415" i="21741"/>
  <c r="AB427" i="21741" s="1"/>
  <c r="AC415" i="21741"/>
  <c r="Q415" i="21741"/>
  <c r="R415" i="21741"/>
  <c r="O415" i="21741"/>
  <c r="P415" i="21741"/>
  <c r="L415" i="21741"/>
  <c r="M415" i="21741"/>
  <c r="I415" i="21741"/>
  <c r="J415" i="21741"/>
  <c r="F415" i="21741"/>
  <c r="G415" i="21741"/>
  <c r="Q413" i="1"/>
  <c r="S425" i="1" s="1"/>
  <c r="T413" i="1"/>
  <c r="V425" i="1" s="1"/>
  <c r="M413" i="1"/>
  <c r="J413" i="1"/>
  <c r="H413" i="1"/>
  <c r="I413" i="1"/>
  <c r="E413" i="1"/>
  <c r="F413" i="1"/>
  <c r="K414" i="1" l="1"/>
  <c r="L425" i="1"/>
  <c r="X416" i="21741"/>
  <c r="Y427" i="21741"/>
  <c r="AD416" i="21741"/>
  <c r="AE427" i="21741"/>
  <c r="N414" i="1"/>
  <c r="AB415" i="21741"/>
  <c r="AA416" i="21741"/>
  <c r="U416" i="21741"/>
  <c r="O280" i="21727"/>
  <c r="U414" i="1"/>
  <c r="R414" i="1"/>
  <c r="C290" i="2224"/>
  <c r="D290" i="2224"/>
  <c r="Y413" i="1"/>
  <c r="Z425" i="1" s="1"/>
  <c r="W413" i="1"/>
  <c r="X425" i="1" s="1"/>
  <c r="J412" i="1"/>
  <c r="N278" i="21727"/>
  <c r="G278" i="21727"/>
  <c r="K413" i="1" l="1"/>
  <c r="L424" i="1"/>
  <c r="H279" i="21727"/>
  <c r="I290" i="21727"/>
  <c r="O279" i="21727"/>
  <c r="P290" i="21727"/>
  <c r="U278" i="21727"/>
  <c r="V290" i="21727" s="1"/>
  <c r="Q278" i="21727"/>
  <c r="R290" i="21727" s="1"/>
  <c r="L278" i="21727"/>
  <c r="M278" i="21727"/>
  <c r="E278" i="21727"/>
  <c r="F278" i="21727"/>
  <c r="AC414" i="21741"/>
  <c r="AE426" i="21741" s="1"/>
  <c r="Z414" i="21741"/>
  <c r="W414" i="21741"/>
  <c r="T414" i="21741"/>
  <c r="V426" i="21741" s="1"/>
  <c r="Q414" i="21741"/>
  <c r="R414" i="21741"/>
  <c r="O414" i="21741"/>
  <c r="P414" i="21741"/>
  <c r="L414" i="21741"/>
  <c r="M414" i="21741"/>
  <c r="I414" i="21741"/>
  <c r="J414" i="21741"/>
  <c r="F414" i="21741"/>
  <c r="G414" i="21741"/>
  <c r="Q412" i="1"/>
  <c r="T412" i="1"/>
  <c r="V424" i="1" s="1"/>
  <c r="M412" i="1"/>
  <c r="H412" i="1"/>
  <c r="I412" i="1"/>
  <c r="E412" i="1"/>
  <c r="F412" i="1"/>
  <c r="R413" i="1" l="1"/>
  <c r="S424" i="1"/>
  <c r="AA415" i="21741"/>
  <c r="AB426" i="21741"/>
  <c r="X415" i="21741"/>
  <c r="Y426" i="21741"/>
  <c r="N413" i="1"/>
  <c r="AD415" i="21741"/>
  <c r="U415" i="21741"/>
  <c r="U413" i="1"/>
  <c r="D289" i="2224"/>
  <c r="C289" i="2224"/>
  <c r="Y412" i="1"/>
  <c r="Z424" i="1" s="1"/>
  <c r="W412" i="1"/>
  <c r="X424" i="1" s="1"/>
  <c r="O413" i="21741"/>
  <c r="P413" i="21741"/>
  <c r="I413" i="21741"/>
  <c r="J413" i="21741"/>
  <c r="O412" i="21741" l="1"/>
  <c r="P412" i="21741"/>
  <c r="I412" i="21741"/>
  <c r="J412" i="21741"/>
  <c r="Q276" i="21727" l="1"/>
  <c r="R288" i="21727" s="1"/>
  <c r="U276" i="21727"/>
  <c r="V288" i="21727" s="1"/>
  <c r="Q277" i="21727"/>
  <c r="R289" i="21727" s="1"/>
  <c r="U277" i="21727"/>
  <c r="V289" i="21727" s="1"/>
  <c r="N276" i="21727"/>
  <c r="P288" i="21727" s="1"/>
  <c r="N277" i="21727"/>
  <c r="P289" i="21727" s="1"/>
  <c r="L276" i="21727"/>
  <c r="M276" i="21727"/>
  <c r="L277" i="21727"/>
  <c r="M277" i="21727"/>
  <c r="E276" i="21727"/>
  <c r="F276" i="21727"/>
  <c r="E277" i="21727"/>
  <c r="F277" i="21727"/>
  <c r="G276" i="21727"/>
  <c r="I288" i="21727" s="1"/>
  <c r="G277" i="21727"/>
  <c r="I289" i="21727" s="1"/>
  <c r="T412" i="21741"/>
  <c r="V424" i="21741" s="1"/>
  <c r="W412" i="21741"/>
  <c r="Y424" i="21741" s="1"/>
  <c r="Z412" i="21741"/>
  <c r="AB424" i="21741" s="1"/>
  <c r="AC412" i="21741"/>
  <c r="AE424" i="21741" s="1"/>
  <c r="T413" i="21741"/>
  <c r="W413" i="21741"/>
  <c r="Z413" i="21741"/>
  <c r="AB425" i="21741" s="1"/>
  <c r="AC413" i="21741"/>
  <c r="Q412" i="21741"/>
  <c r="R412" i="21741"/>
  <c r="Q413" i="21741"/>
  <c r="R413" i="21741"/>
  <c r="L412" i="21741"/>
  <c r="M412" i="21741"/>
  <c r="L413" i="21741"/>
  <c r="M413" i="21741"/>
  <c r="F412" i="21741"/>
  <c r="G412" i="21741"/>
  <c r="F413" i="21741"/>
  <c r="G413" i="21741"/>
  <c r="H411" i="1"/>
  <c r="I411" i="1"/>
  <c r="D288" i="2224" s="1"/>
  <c r="J411" i="1"/>
  <c r="L423" i="1" s="1"/>
  <c r="M411" i="1"/>
  <c r="Q411" i="1"/>
  <c r="T411" i="1"/>
  <c r="E411" i="1"/>
  <c r="F411" i="1"/>
  <c r="U412" i="1" l="1"/>
  <c r="V423" i="1"/>
  <c r="R412" i="1"/>
  <c r="S423" i="1"/>
  <c r="AD414" i="21741"/>
  <c r="AE425" i="21741"/>
  <c r="X413" i="21741"/>
  <c r="Y425" i="21741"/>
  <c r="U414" i="21741"/>
  <c r="V425" i="21741"/>
  <c r="N412" i="1"/>
  <c r="AA414" i="21741"/>
  <c r="O277" i="21727"/>
  <c r="O278" i="21727"/>
  <c r="X414" i="21741"/>
  <c r="H278" i="21727"/>
  <c r="H277" i="21727"/>
  <c r="K412" i="1"/>
  <c r="AD413" i="21741"/>
  <c r="U413" i="21741"/>
  <c r="C288" i="2224"/>
  <c r="AA413" i="21741"/>
  <c r="W411" i="1"/>
  <c r="X423" i="1" s="1"/>
  <c r="Y411" i="1"/>
  <c r="Z423" i="1" s="1"/>
  <c r="T410" i="1"/>
  <c r="V422" i="1" s="1"/>
  <c r="Q410" i="1"/>
  <c r="H410" i="1"/>
  <c r="I410" i="1"/>
  <c r="D287" i="2224" s="1"/>
  <c r="J410" i="1"/>
  <c r="L422" i="1" s="1"/>
  <c r="M410" i="1"/>
  <c r="N411" i="1" s="1"/>
  <c r="E410" i="1"/>
  <c r="F410" i="1"/>
  <c r="C287" i="2224" s="1"/>
  <c r="R411" i="1" l="1"/>
  <c r="S422" i="1"/>
  <c r="K411" i="1"/>
  <c r="U411" i="1"/>
  <c r="Y410" i="1"/>
  <c r="Z422" i="1" s="1"/>
  <c r="W410" i="1"/>
  <c r="X422" i="1" s="1"/>
  <c r="O411" i="21741"/>
  <c r="P411" i="21741"/>
  <c r="R411" i="21741"/>
  <c r="I411" i="21741"/>
  <c r="J411" i="21741"/>
  <c r="N129" i="21741" l="1"/>
  <c r="N128" i="21741"/>
  <c r="K129" i="21741"/>
  <c r="K128" i="21741"/>
  <c r="H129" i="21741"/>
  <c r="H128" i="21741"/>
  <c r="E129" i="21741"/>
  <c r="E128" i="21741"/>
  <c r="G127" i="1"/>
  <c r="D127" i="1"/>
  <c r="Q128" i="21741" l="1"/>
  <c r="Z128" i="21741"/>
  <c r="O129" i="21741"/>
  <c r="F129" i="21741"/>
  <c r="T128" i="21741"/>
  <c r="W129" i="21741"/>
  <c r="Q129" i="21741"/>
  <c r="T129" i="21741"/>
  <c r="AC128" i="21741"/>
  <c r="R128" i="21741"/>
  <c r="W128" i="21741"/>
  <c r="M127" i="1"/>
  <c r="AC129" i="21741"/>
  <c r="R129" i="21741"/>
  <c r="Z129" i="21741"/>
  <c r="L129" i="21741"/>
  <c r="I129" i="21741"/>
  <c r="U275" i="21727"/>
  <c r="V287" i="21727" s="1"/>
  <c r="Q275" i="21727"/>
  <c r="R287" i="21727" s="1"/>
  <c r="N275" i="21727"/>
  <c r="L275" i="21727"/>
  <c r="M275" i="21727"/>
  <c r="G275" i="21727"/>
  <c r="E275" i="21727"/>
  <c r="F275" i="21727"/>
  <c r="Z411" i="21741"/>
  <c r="AC411" i="21741"/>
  <c r="AE423" i="21741" s="1"/>
  <c r="T411" i="21741"/>
  <c r="W411" i="21741"/>
  <c r="Y423" i="21741" s="1"/>
  <c r="Q411" i="21741"/>
  <c r="L411" i="21741"/>
  <c r="M411" i="21741"/>
  <c r="F411" i="21741"/>
  <c r="G411" i="21741"/>
  <c r="Q409" i="1"/>
  <c r="T409" i="1"/>
  <c r="J409" i="1"/>
  <c r="M409" i="1"/>
  <c r="N410" i="1" s="1"/>
  <c r="H409" i="1"/>
  <c r="I409" i="1"/>
  <c r="D286" i="2224" s="1"/>
  <c r="E409" i="1"/>
  <c r="F409" i="1"/>
  <c r="C286" i="2224" s="1"/>
  <c r="R410" i="1" l="1"/>
  <c r="S421" i="1"/>
  <c r="K410" i="1"/>
  <c r="L421" i="1"/>
  <c r="U412" i="21741"/>
  <c r="V423" i="21741"/>
  <c r="AA412" i="21741"/>
  <c r="AB423" i="21741"/>
  <c r="H276" i="21727"/>
  <c r="I287" i="21727"/>
  <c r="O276" i="21727"/>
  <c r="P287" i="21727"/>
  <c r="U410" i="1"/>
  <c r="V421" i="1"/>
  <c r="X412" i="21741"/>
  <c r="AD412" i="21741"/>
  <c r="X129" i="21741"/>
  <c r="U129" i="21741"/>
  <c r="AD129" i="21741"/>
  <c r="AA129" i="21741"/>
  <c r="Y409" i="1"/>
  <c r="Z421" i="1" s="1"/>
  <c r="W409" i="1"/>
  <c r="X421" i="1" s="1"/>
  <c r="Z410" i="21741" l="1"/>
  <c r="AC410" i="21741"/>
  <c r="O410" i="21741"/>
  <c r="P410" i="21741"/>
  <c r="R410" i="21741"/>
  <c r="I410" i="21741"/>
  <c r="J410" i="21741"/>
  <c r="AD411" i="21741" l="1"/>
  <c r="AE422" i="21741"/>
  <c r="AA411" i="21741"/>
  <c r="AB422" i="21741"/>
  <c r="Q274" i="21727"/>
  <c r="R286" i="21727" s="1"/>
  <c r="U274" i="21727"/>
  <c r="V286" i="21727" s="1"/>
  <c r="L274" i="21727"/>
  <c r="M274" i="21727"/>
  <c r="N274" i="21727"/>
  <c r="P286" i="21727" s="1"/>
  <c r="E274" i="21727"/>
  <c r="F274" i="21727"/>
  <c r="G274" i="21727"/>
  <c r="I286" i="21727" s="1"/>
  <c r="W410" i="21741"/>
  <c r="Y422" i="21741" s="1"/>
  <c r="T410" i="21741"/>
  <c r="V422" i="21741" s="1"/>
  <c r="Q410" i="21741"/>
  <c r="L410" i="21741"/>
  <c r="M410" i="21741"/>
  <c r="F410" i="21741"/>
  <c r="G410" i="21741"/>
  <c r="T408" i="1"/>
  <c r="V420" i="1" s="1"/>
  <c r="Q408" i="1"/>
  <c r="M408" i="1"/>
  <c r="N409" i="1" s="1"/>
  <c r="J408" i="1"/>
  <c r="L420" i="1" s="1"/>
  <c r="H408" i="1"/>
  <c r="I408" i="1"/>
  <c r="D285" i="2224" s="1"/>
  <c r="E408" i="1"/>
  <c r="F408" i="1"/>
  <c r="C285" i="2224" s="1"/>
  <c r="R409" i="1" l="1"/>
  <c r="S420" i="1"/>
  <c r="O275" i="21727"/>
  <c r="H275" i="21727"/>
  <c r="U411" i="21741"/>
  <c r="X411" i="21741"/>
  <c r="U409" i="1"/>
  <c r="K409" i="1"/>
  <c r="W408" i="1"/>
  <c r="X420" i="1" s="1"/>
  <c r="Y408" i="1"/>
  <c r="Z420" i="1" s="1"/>
  <c r="AC407" i="21741" l="1"/>
  <c r="AE419" i="21741" s="1"/>
  <c r="AC408" i="21741"/>
  <c r="AE420" i="21741" s="1"/>
  <c r="AC409" i="21741"/>
  <c r="AC403" i="21741"/>
  <c r="AE415" i="21741" s="1"/>
  <c r="AC404" i="21741"/>
  <c r="AE416" i="21741" s="1"/>
  <c r="AC405" i="21741"/>
  <c r="AE417" i="21741" s="1"/>
  <c r="Z407" i="21741"/>
  <c r="AB419" i="21741" s="1"/>
  <c r="Z408" i="21741"/>
  <c r="AB420" i="21741" s="1"/>
  <c r="Z409" i="21741"/>
  <c r="AD410" i="21741" l="1"/>
  <c r="AE421" i="21741"/>
  <c r="AA410" i="21741"/>
  <c r="AB421" i="21741"/>
  <c r="P409" i="21741"/>
  <c r="O409" i="21741"/>
  <c r="J409" i="21741"/>
  <c r="I409" i="21741"/>
  <c r="U273" i="21727" l="1"/>
  <c r="V285" i="21727" s="1"/>
  <c r="Q273" i="21727"/>
  <c r="R285" i="21727" s="1"/>
  <c r="N273" i="21727"/>
  <c r="P285" i="21727" s="1"/>
  <c r="L273" i="21727"/>
  <c r="M273" i="21727"/>
  <c r="G273" i="21727"/>
  <c r="I285" i="21727" s="1"/>
  <c r="E273" i="21727"/>
  <c r="F273" i="21727"/>
  <c r="T409" i="21741"/>
  <c r="W409" i="21741"/>
  <c r="Y421" i="21741" s="1"/>
  <c r="AA409" i="21741"/>
  <c r="AD409" i="21741"/>
  <c r="Q409" i="21741"/>
  <c r="R409" i="21741"/>
  <c r="L409" i="21741"/>
  <c r="M409" i="21741"/>
  <c r="F409" i="21741"/>
  <c r="G409" i="21741"/>
  <c r="Q407" i="1"/>
  <c r="S419" i="1" s="1"/>
  <c r="T407" i="1"/>
  <c r="M407" i="1"/>
  <c r="N408" i="1" s="1"/>
  <c r="J407" i="1"/>
  <c r="L419" i="1" s="1"/>
  <c r="H407" i="1"/>
  <c r="I407" i="1"/>
  <c r="D284" i="2224" s="1"/>
  <c r="E407" i="1"/>
  <c r="F407" i="1"/>
  <c r="C284" i="2224" s="1"/>
  <c r="U408" i="1" l="1"/>
  <c r="V419" i="1"/>
  <c r="U410" i="21741"/>
  <c r="V421" i="21741"/>
  <c r="K408" i="1"/>
  <c r="J127" i="1"/>
  <c r="H274" i="21727"/>
  <c r="O274" i="21727"/>
  <c r="X410" i="21741"/>
  <c r="R408" i="1"/>
  <c r="Y407" i="1"/>
  <c r="Z419" i="1" s="1"/>
  <c r="W407" i="1"/>
  <c r="X419" i="1" s="1"/>
  <c r="AD408" i="21741" l="1"/>
  <c r="AA408" i="21741"/>
  <c r="O408" i="21741"/>
  <c r="P408" i="21741"/>
  <c r="I408" i="21741"/>
  <c r="J408" i="21741"/>
  <c r="U272" i="21727" l="1"/>
  <c r="V284" i="21727" s="1"/>
  <c r="Q272" i="21727"/>
  <c r="R284" i="21727" s="1"/>
  <c r="L272" i="21727"/>
  <c r="M272" i="21727"/>
  <c r="N272" i="21727"/>
  <c r="E272" i="21727"/>
  <c r="F272" i="21727"/>
  <c r="G272" i="21727"/>
  <c r="I284" i="21727" s="1"/>
  <c r="W408" i="21741"/>
  <c r="Y420" i="21741" s="1"/>
  <c r="T408" i="21741"/>
  <c r="V420" i="21741" s="1"/>
  <c r="Q408" i="21741"/>
  <c r="R408" i="21741"/>
  <c r="L408" i="21741"/>
  <c r="M408" i="21741"/>
  <c r="F408" i="21741"/>
  <c r="G408" i="21741"/>
  <c r="G29" i="1"/>
  <c r="T29" i="1" s="1"/>
  <c r="D29" i="1"/>
  <c r="Q29" i="1" s="1"/>
  <c r="G126" i="1"/>
  <c r="G125" i="1"/>
  <c r="G124" i="1"/>
  <c r="G123" i="1"/>
  <c r="G122" i="1"/>
  <c r="D126" i="1"/>
  <c r="D125" i="1"/>
  <c r="D124" i="1"/>
  <c r="D123" i="1"/>
  <c r="T406" i="1"/>
  <c r="Q406" i="1"/>
  <c r="H406" i="1"/>
  <c r="I406" i="1"/>
  <c r="D283" i="2224" s="1"/>
  <c r="J406" i="1"/>
  <c r="L418" i="1" s="1"/>
  <c r="M406" i="1"/>
  <c r="E406" i="1"/>
  <c r="F406" i="1"/>
  <c r="C283" i="2224" s="1"/>
  <c r="U407" i="1" l="1"/>
  <c r="V418" i="1"/>
  <c r="R407" i="1"/>
  <c r="S418" i="1"/>
  <c r="O273" i="21727"/>
  <c r="P284" i="21727"/>
  <c r="H125" i="1"/>
  <c r="M123" i="1"/>
  <c r="O127" i="1" s="1"/>
  <c r="F127" i="1"/>
  <c r="H123" i="1"/>
  <c r="I127" i="1"/>
  <c r="E125" i="1"/>
  <c r="T126" i="1"/>
  <c r="T127" i="1"/>
  <c r="H127" i="1"/>
  <c r="Q126" i="1"/>
  <c r="E127" i="1"/>
  <c r="Q127" i="1"/>
  <c r="T124" i="1"/>
  <c r="H124" i="1"/>
  <c r="E124" i="1"/>
  <c r="Y29" i="1"/>
  <c r="W29" i="1"/>
  <c r="M125" i="1"/>
  <c r="M124" i="1"/>
  <c r="M29" i="1"/>
  <c r="T125" i="1"/>
  <c r="U126" i="1" s="1"/>
  <c r="T123" i="1"/>
  <c r="H273" i="21727"/>
  <c r="X409" i="21741"/>
  <c r="U409" i="21741"/>
  <c r="K407" i="1"/>
  <c r="N407" i="1"/>
  <c r="E126" i="1"/>
  <c r="I126" i="1"/>
  <c r="W406" i="1"/>
  <c r="X418" i="1" s="1"/>
  <c r="Y406" i="1"/>
  <c r="Z418" i="1" s="1"/>
  <c r="H126" i="1"/>
  <c r="M126" i="1"/>
  <c r="J405" i="1"/>
  <c r="N124" i="1" l="1"/>
  <c r="K406" i="1"/>
  <c r="L417" i="1"/>
  <c r="W126" i="1"/>
  <c r="Y126" i="1"/>
  <c r="U127" i="1"/>
  <c r="V127" i="1"/>
  <c r="Y127" i="1"/>
  <c r="W127" i="1"/>
  <c r="R127" i="1"/>
  <c r="N126" i="1"/>
  <c r="N127" i="1"/>
  <c r="N125" i="1"/>
  <c r="U125" i="1"/>
  <c r="U124" i="1"/>
  <c r="L271" i="21727"/>
  <c r="M271" i="21727"/>
  <c r="N271" i="21727"/>
  <c r="U271" i="21727"/>
  <c r="V283" i="21727" s="1"/>
  <c r="E271" i="21727"/>
  <c r="F271" i="21727"/>
  <c r="G271" i="21727"/>
  <c r="I283" i="21727" s="1"/>
  <c r="Q271" i="21727"/>
  <c r="R283" i="21727" s="1"/>
  <c r="F407" i="21741"/>
  <c r="G407" i="21741"/>
  <c r="R407" i="21741"/>
  <c r="O407" i="21741"/>
  <c r="P407" i="21741"/>
  <c r="L407" i="21741"/>
  <c r="M407" i="21741"/>
  <c r="Q407" i="21741"/>
  <c r="W407" i="21741"/>
  <c r="I407" i="21741"/>
  <c r="J407" i="21741"/>
  <c r="T407" i="21741"/>
  <c r="H405" i="1"/>
  <c r="I405" i="1"/>
  <c r="D282" i="2224" s="1"/>
  <c r="M405" i="1"/>
  <c r="N406" i="1" s="1"/>
  <c r="T405" i="1"/>
  <c r="V417" i="1" s="1"/>
  <c r="E405" i="1"/>
  <c r="F405" i="1"/>
  <c r="Q405" i="1"/>
  <c r="O272" i="21727" l="1"/>
  <c r="P283" i="21727"/>
  <c r="X408" i="21741"/>
  <c r="Y419" i="21741"/>
  <c r="U408" i="21741"/>
  <c r="V419" i="21741"/>
  <c r="R406" i="1"/>
  <c r="S417" i="1"/>
  <c r="H272" i="21727"/>
  <c r="U406" i="1"/>
  <c r="C282" i="2224"/>
  <c r="Y405" i="1"/>
  <c r="Z417" i="1" s="1"/>
  <c r="W405" i="1"/>
  <c r="X417" i="1" s="1"/>
  <c r="O406" i="21741"/>
  <c r="P406" i="21741"/>
  <c r="J406" i="21741"/>
  <c r="I406" i="21741"/>
  <c r="N127" i="21741" l="1"/>
  <c r="O128" i="21741" s="1"/>
  <c r="K127" i="21741"/>
  <c r="L128" i="21741" s="1"/>
  <c r="H127" i="21741"/>
  <c r="I128" i="21741" s="1"/>
  <c r="E127" i="21741"/>
  <c r="F128" i="21741" s="1"/>
  <c r="N29" i="21741"/>
  <c r="O30" i="21741" s="1"/>
  <c r="P30" i="21741" s="1"/>
  <c r="K29" i="21741"/>
  <c r="L30" i="21741" s="1"/>
  <c r="M30" i="21741" s="1"/>
  <c r="H29" i="21741"/>
  <c r="I30" i="21741" s="1"/>
  <c r="J30" i="21741" s="1"/>
  <c r="E29" i="21741"/>
  <c r="F30" i="21741" s="1"/>
  <c r="G30" i="21741" s="1"/>
  <c r="U270" i="21727"/>
  <c r="V282" i="21727" s="1"/>
  <c r="Q270" i="21727"/>
  <c r="R282" i="21727" s="1"/>
  <c r="L270" i="21727"/>
  <c r="M270" i="21727"/>
  <c r="N270" i="21727"/>
  <c r="E270" i="21727"/>
  <c r="F270" i="21727"/>
  <c r="G270" i="21727"/>
  <c r="W280" i="21727" l="1"/>
  <c r="X292" i="21727" s="1"/>
  <c r="P282" i="21727"/>
  <c r="W281" i="21727"/>
  <c r="X293" i="21727" s="1"/>
  <c r="S280" i="21727"/>
  <c r="T292" i="21727" s="1"/>
  <c r="I282" i="21727"/>
  <c r="S281" i="21727"/>
  <c r="T293" i="21727" s="1"/>
  <c r="T29" i="21741"/>
  <c r="U30" i="21741" s="1"/>
  <c r="V30" i="21741" s="1"/>
  <c r="Q127" i="21741"/>
  <c r="Z29" i="21741"/>
  <c r="AA30" i="21741" s="1"/>
  <c r="AB30" i="21741" s="1"/>
  <c r="R29" i="21741"/>
  <c r="AC29" i="21741"/>
  <c r="AD30" i="21741" s="1"/>
  <c r="AE30" i="21741" s="1"/>
  <c r="R127" i="21741"/>
  <c r="Q29" i="21741"/>
  <c r="W29" i="21741"/>
  <c r="X30" i="21741" s="1"/>
  <c r="Y30" i="21741" s="1"/>
  <c r="S278" i="21727"/>
  <c r="T290" i="21727" s="1"/>
  <c r="S279" i="21727"/>
  <c r="T291" i="21727" s="1"/>
  <c r="W278" i="21727"/>
  <c r="X290" i="21727" s="1"/>
  <c r="W279" i="21727"/>
  <c r="X291" i="21727" s="1"/>
  <c r="W275" i="21727"/>
  <c r="X287" i="21727" s="1"/>
  <c r="W276" i="21727"/>
  <c r="X288" i="21727" s="1"/>
  <c r="W277" i="21727"/>
  <c r="X289" i="21727" s="1"/>
  <c r="S276" i="21727"/>
  <c r="T288" i="21727" s="1"/>
  <c r="S277" i="21727"/>
  <c r="T289" i="21727" s="1"/>
  <c r="S274" i="21727"/>
  <c r="T286" i="21727" s="1"/>
  <c r="S275" i="21727"/>
  <c r="T287" i="21727" s="1"/>
  <c r="W273" i="21727"/>
  <c r="X285" i="21727" s="1"/>
  <c r="W274" i="21727"/>
  <c r="X286" i="21727" s="1"/>
  <c r="S272" i="21727"/>
  <c r="T284" i="21727" s="1"/>
  <c r="S273" i="21727"/>
  <c r="T285" i="21727" s="1"/>
  <c r="W272" i="21727"/>
  <c r="X284" i="21727" s="1"/>
  <c r="W270" i="21727"/>
  <c r="X282" i="21727" s="1"/>
  <c r="O271" i="21727"/>
  <c r="W271" i="21727"/>
  <c r="X283" i="21727" s="1"/>
  <c r="H271" i="21727"/>
  <c r="S271" i="21727"/>
  <c r="T283" i="21727" s="1"/>
  <c r="S270" i="21727"/>
  <c r="T282" i="21727" s="1"/>
  <c r="T404" i="1"/>
  <c r="Q404" i="1"/>
  <c r="M404" i="1"/>
  <c r="J404" i="1"/>
  <c r="L416" i="1" s="1"/>
  <c r="H404" i="1"/>
  <c r="I404" i="1"/>
  <c r="D281" i="2224" s="1"/>
  <c r="E404" i="1"/>
  <c r="F404" i="1"/>
  <c r="R405" i="1" l="1"/>
  <c r="S416" i="1"/>
  <c r="U405" i="1"/>
  <c r="V416" i="1"/>
  <c r="N405" i="1"/>
  <c r="O416" i="1"/>
  <c r="K405" i="1"/>
  <c r="J126" i="1"/>
  <c r="K127" i="1" s="1"/>
  <c r="W404" i="1"/>
  <c r="X416" i="1" s="1"/>
  <c r="Y404" i="1"/>
  <c r="Z416" i="1" s="1"/>
  <c r="C281" i="2224"/>
  <c r="AC406" i="21741"/>
  <c r="AE418" i="21741" s="1"/>
  <c r="Z406" i="21741"/>
  <c r="AB418" i="21741" s="1"/>
  <c r="W406" i="21741"/>
  <c r="Y418" i="21741" s="1"/>
  <c r="T406" i="21741"/>
  <c r="R406" i="21741"/>
  <c r="L406" i="21741"/>
  <c r="M406" i="21741"/>
  <c r="Q406" i="21741"/>
  <c r="F406" i="21741"/>
  <c r="G406" i="21741"/>
  <c r="U407" i="21741" l="1"/>
  <c r="V418" i="21741"/>
  <c r="AD406" i="21741"/>
  <c r="AD407" i="21741"/>
  <c r="X407" i="21741"/>
  <c r="AA406" i="21741"/>
  <c r="AA407" i="21741"/>
  <c r="O405" i="21741"/>
  <c r="P405" i="21741"/>
  <c r="I405" i="21741"/>
  <c r="J405" i="21741"/>
  <c r="U269" i="21727" l="1"/>
  <c r="V281" i="21727" s="1"/>
  <c r="Q269" i="21727"/>
  <c r="R281" i="21727" s="1"/>
  <c r="N269" i="21727"/>
  <c r="P281" i="21727" s="1"/>
  <c r="L269" i="21727"/>
  <c r="M269" i="21727"/>
  <c r="G269" i="21727"/>
  <c r="E269" i="21727"/>
  <c r="F269" i="21727"/>
  <c r="H280" i="21725"/>
  <c r="E280" i="21725"/>
  <c r="W405" i="21741"/>
  <c r="AA405" i="21741"/>
  <c r="AD405" i="21741"/>
  <c r="T405" i="21741"/>
  <c r="Q405" i="21741"/>
  <c r="R405" i="21741"/>
  <c r="L405" i="21741"/>
  <c r="M405" i="21741"/>
  <c r="F405" i="21741"/>
  <c r="G405" i="21741"/>
  <c r="T403" i="1"/>
  <c r="Q403" i="1"/>
  <c r="H403" i="1"/>
  <c r="I403" i="1"/>
  <c r="D280" i="2224" s="1"/>
  <c r="J403" i="1"/>
  <c r="M403" i="1"/>
  <c r="E403" i="1"/>
  <c r="F403" i="1"/>
  <c r="C280" i="2224" s="1"/>
  <c r="Y417" i="21741" l="1"/>
  <c r="X406" i="21741"/>
  <c r="H270" i="21727"/>
  <c r="I281" i="21727"/>
  <c r="V417" i="21741"/>
  <c r="U406" i="21741"/>
  <c r="N404" i="1"/>
  <c r="O415" i="1"/>
  <c r="R404" i="1"/>
  <c r="S415" i="1"/>
  <c r="K404" i="1"/>
  <c r="L415" i="1"/>
  <c r="U404" i="1"/>
  <c r="V415" i="1"/>
  <c r="O270" i="21727"/>
  <c r="Y403" i="1"/>
  <c r="Z415" i="1" s="1"/>
  <c r="W403" i="1"/>
  <c r="X415" i="1" s="1"/>
  <c r="O404" i="21741"/>
  <c r="P404" i="21741"/>
  <c r="I404" i="21741"/>
  <c r="J404" i="21741"/>
  <c r="H279" i="21725" l="1"/>
  <c r="E279" i="21725"/>
  <c r="AA404" i="21741"/>
  <c r="AD404" i="21741"/>
  <c r="W404" i="21741"/>
  <c r="T404" i="21741"/>
  <c r="Q404" i="21741"/>
  <c r="R404" i="21741"/>
  <c r="L404" i="21741"/>
  <c r="M404" i="21741"/>
  <c r="F404" i="21741"/>
  <c r="G404" i="21741"/>
  <c r="U268" i="21727"/>
  <c r="V280" i="21727" s="1"/>
  <c r="Q268" i="21727"/>
  <c r="R280" i="21727" s="1"/>
  <c r="N268" i="21727"/>
  <c r="L268" i="21727"/>
  <c r="M268" i="21727"/>
  <c r="E268" i="21727"/>
  <c r="F268" i="21727"/>
  <c r="G268" i="21727"/>
  <c r="T402" i="1"/>
  <c r="Q402" i="1"/>
  <c r="H402" i="1"/>
  <c r="I402" i="1"/>
  <c r="D279" i="2224" s="1"/>
  <c r="J402" i="1"/>
  <c r="M402" i="1"/>
  <c r="E402" i="1"/>
  <c r="F402" i="1"/>
  <c r="C279" i="2224" s="1"/>
  <c r="O269" i="21727" l="1"/>
  <c r="P280" i="21727"/>
  <c r="Y416" i="21741"/>
  <c r="X405" i="21741"/>
  <c r="H269" i="21727"/>
  <c r="I280" i="21727"/>
  <c r="V416" i="21741"/>
  <c r="U405" i="21741"/>
  <c r="N403" i="1"/>
  <c r="O414" i="1"/>
  <c r="R403" i="1"/>
  <c r="S414" i="1"/>
  <c r="K403" i="1"/>
  <c r="L414" i="1"/>
  <c r="U403" i="1"/>
  <c r="V414" i="1"/>
  <c r="Y402" i="1"/>
  <c r="Z414" i="1" s="1"/>
  <c r="W402" i="1"/>
  <c r="X414" i="1" s="1"/>
  <c r="O403" i="21741"/>
  <c r="P403" i="21741"/>
  <c r="I403" i="21741"/>
  <c r="J403" i="21741"/>
  <c r="U267" i="21727" l="1"/>
  <c r="V279" i="21727" s="1"/>
  <c r="Q267" i="21727"/>
  <c r="R279" i="21727" s="1"/>
  <c r="L267" i="21727"/>
  <c r="M267" i="21727"/>
  <c r="N267" i="21727"/>
  <c r="P279" i="21727" s="1"/>
  <c r="E267" i="21727"/>
  <c r="F267" i="21727"/>
  <c r="G267" i="21727"/>
  <c r="H278" i="21725"/>
  <c r="E278" i="21725"/>
  <c r="W403" i="21741"/>
  <c r="T403" i="21741"/>
  <c r="V415" i="21741" s="1"/>
  <c r="R403" i="21741"/>
  <c r="Q403" i="21741"/>
  <c r="L403" i="21741"/>
  <c r="M403" i="21741"/>
  <c r="F403" i="21741"/>
  <c r="G403" i="21741"/>
  <c r="T401" i="1"/>
  <c r="Q401" i="1"/>
  <c r="M401" i="1"/>
  <c r="J401" i="1"/>
  <c r="H401" i="1"/>
  <c r="I401" i="1"/>
  <c r="X404" i="21741" l="1"/>
  <c r="Y415" i="21741"/>
  <c r="H268" i="21727"/>
  <c r="I279" i="21727"/>
  <c r="K402" i="1"/>
  <c r="L413" i="1"/>
  <c r="J125" i="1"/>
  <c r="N402" i="1"/>
  <c r="O413" i="1"/>
  <c r="R402" i="1"/>
  <c r="S413" i="1"/>
  <c r="U402" i="1"/>
  <c r="V413" i="1"/>
  <c r="O268" i="21727"/>
  <c r="U404" i="21741"/>
  <c r="D278" i="2224"/>
  <c r="W401" i="1"/>
  <c r="X413" i="1" s="1"/>
  <c r="Y401" i="1"/>
  <c r="Z413" i="1" s="1"/>
  <c r="E401" i="1" l="1"/>
  <c r="F401" i="1"/>
  <c r="C278" i="2224" l="1"/>
  <c r="AC401" i="21741"/>
  <c r="AE413" i="21741" s="1"/>
  <c r="AC402" i="21741"/>
  <c r="Z402" i="21741"/>
  <c r="O402" i="21741"/>
  <c r="P402" i="21741"/>
  <c r="I402" i="21741"/>
  <c r="J402" i="21741"/>
  <c r="AE414" i="21741" l="1"/>
  <c r="AD403" i="21741"/>
  <c r="AB414" i="21741"/>
  <c r="AA403" i="21741"/>
  <c r="AD402" i="21741"/>
  <c r="U266" i="21727"/>
  <c r="V278" i="21727" s="1"/>
  <c r="Q266" i="21727"/>
  <c r="R278" i="21727" s="1"/>
  <c r="N266" i="21727"/>
  <c r="P278" i="21727" s="1"/>
  <c r="L266" i="21727"/>
  <c r="M266" i="21727"/>
  <c r="G266" i="21727"/>
  <c r="E266" i="21727"/>
  <c r="F266" i="21727"/>
  <c r="H277" i="21725"/>
  <c r="E277" i="21725"/>
  <c r="N126" i="21741"/>
  <c r="N125" i="21741"/>
  <c r="P129" i="21741" s="1"/>
  <c r="K126" i="21741"/>
  <c r="L127" i="21741" s="1"/>
  <c r="K125" i="21741"/>
  <c r="M129" i="21741" s="1"/>
  <c r="H126" i="21741"/>
  <c r="H125" i="21741"/>
  <c r="J129" i="21741" s="1"/>
  <c r="E126" i="21741"/>
  <c r="F127" i="21741" s="1"/>
  <c r="E125" i="21741"/>
  <c r="G129" i="21741" s="1"/>
  <c r="W402" i="21741"/>
  <c r="T402" i="21741"/>
  <c r="R402" i="21741"/>
  <c r="Q402" i="21741"/>
  <c r="L402" i="21741"/>
  <c r="M402" i="21741"/>
  <c r="F402" i="21741"/>
  <c r="G402" i="21741"/>
  <c r="T400" i="1"/>
  <c r="Q400" i="1"/>
  <c r="H400" i="1"/>
  <c r="I400" i="1"/>
  <c r="D277" i="2224" s="1"/>
  <c r="J400" i="1"/>
  <c r="M400" i="1"/>
  <c r="O412" i="1" s="1"/>
  <c r="E400" i="1"/>
  <c r="F400" i="1"/>
  <c r="O126" i="21741" l="1"/>
  <c r="O127" i="21741"/>
  <c r="I127" i="21741"/>
  <c r="R126" i="21741"/>
  <c r="I126" i="21741"/>
  <c r="R125" i="21741"/>
  <c r="X403" i="21741"/>
  <c r="Y414" i="21741"/>
  <c r="H267" i="21727"/>
  <c r="I278" i="21727"/>
  <c r="U403" i="21741"/>
  <c r="V414" i="21741"/>
  <c r="R401" i="1"/>
  <c r="S412" i="1"/>
  <c r="K401" i="1"/>
  <c r="L412" i="1"/>
  <c r="U401" i="1"/>
  <c r="V412" i="1"/>
  <c r="Q125" i="21741"/>
  <c r="L126" i="21741"/>
  <c r="F126" i="21741"/>
  <c r="O267" i="21727"/>
  <c r="N401" i="1"/>
  <c r="Q126" i="21741"/>
  <c r="Y400" i="1"/>
  <c r="Z412" i="1" s="1"/>
  <c r="C277" i="2224"/>
  <c r="W400" i="1"/>
  <c r="X412" i="1" s="1"/>
  <c r="AC398" i="21741"/>
  <c r="AE410" i="21741" s="1"/>
  <c r="AC399" i="21741"/>
  <c r="AE411" i="21741" s="1"/>
  <c r="AC400" i="21741"/>
  <c r="AE412" i="21741" s="1"/>
  <c r="O401" i="21741"/>
  <c r="P401" i="21741"/>
  <c r="I401" i="21741"/>
  <c r="J401" i="21741"/>
  <c r="U265" i="21727" l="1"/>
  <c r="V277" i="21727" s="1"/>
  <c r="L265" i="21727"/>
  <c r="M265" i="21727"/>
  <c r="N265" i="21727"/>
  <c r="P277" i="21727" s="1"/>
  <c r="H276" i="21725"/>
  <c r="E276" i="21725"/>
  <c r="O266" i="21727" l="1"/>
  <c r="Q265" i="21727"/>
  <c r="R277" i="21727" s="1"/>
  <c r="E265" i="21727"/>
  <c r="F265" i="21727"/>
  <c r="G265" i="21727"/>
  <c r="Z401" i="21741"/>
  <c r="AD401" i="21741"/>
  <c r="W401" i="21741"/>
  <c r="Y413" i="21741" s="1"/>
  <c r="T401" i="21741"/>
  <c r="Q401" i="21741"/>
  <c r="R401" i="21741"/>
  <c r="L401" i="21741"/>
  <c r="M401" i="21741"/>
  <c r="F401" i="21741"/>
  <c r="G401" i="21741"/>
  <c r="T399" i="1"/>
  <c r="Q399" i="1"/>
  <c r="H399" i="1"/>
  <c r="I399" i="1"/>
  <c r="J399" i="1"/>
  <c r="M399" i="1"/>
  <c r="E399" i="1"/>
  <c r="F399" i="1"/>
  <c r="C276" i="2224" s="1"/>
  <c r="AB413" i="21741" l="1"/>
  <c r="AA402" i="21741"/>
  <c r="H266" i="21727"/>
  <c r="I277" i="21727"/>
  <c r="U402" i="21741"/>
  <c r="V413" i="21741"/>
  <c r="U400" i="1"/>
  <c r="V411" i="1"/>
  <c r="K400" i="1"/>
  <c r="L411" i="1"/>
  <c r="N400" i="1"/>
  <c r="O411" i="1"/>
  <c r="R400" i="1"/>
  <c r="S411" i="1"/>
  <c r="X402" i="21741"/>
  <c r="D276" i="2224"/>
  <c r="Y399" i="1"/>
  <c r="Z411" i="1" s="1"/>
  <c r="W399" i="1"/>
  <c r="X411" i="1" s="1"/>
  <c r="O400" i="21741"/>
  <c r="P400" i="21741"/>
  <c r="I400" i="21741"/>
  <c r="J400" i="21741"/>
  <c r="U264" i="21727" l="1"/>
  <c r="V276" i="21727" s="1"/>
  <c r="Q264" i="21727"/>
  <c r="R276" i="21727" s="1"/>
  <c r="L264" i="21727"/>
  <c r="M264" i="21727"/>
  <c r="N264" i="21727"/>
  <c r="E264" i="21727"/>
  <c r="F264" i="21727"/>
  <c r="G264" i="21727"/>
  <c r="I276" i="21727" s="1"/>
  <c r="H275" i="21725"/>
  <c r="E275" i="21725"/>
  <c r="AD400" i="21741"/>
  <c r="Z400" i="21741"/>
  <c r="W400" i="21741"/>
  <c r="Y412" i="21741" s="1"/>
  <c r="T400" i="21741"/>
  <c r="Q400" i="21741"/>
  <c r="R400" i="21741"/>
  <c r="L400" i="21741"/>
  <c r="M400" i="21741"/>
  <c r="F400" i="21741"/>
  <c r="G400" i="21741"/>
  <c r="T398" i="1"/>
  <c r="Q398" i="1"/>
  <c r="S410" i="1" s="1"/>
  <c r="H398" i="1"/>
  <c r="I398" i="1"/>
  <c r="D275" i="2224" s="1"/>
  <c r="J398" i="1"/>
  <c r="M398" i="1"/>
  <c r="E398" i="1"/>
  <c r="F398" i="1"/>
  <c r="C275" i="2224" s="1"/>
  <c r="AB412" i="21741" l="1"/>
  <c r="AA401" i="21741"/>
  <c r="O265" i="21727"/>
  <c r="P276" i="21727"/>
  <c r="U401" i="21741"/>
  <c r="V412" i="21741"/>
  <c r="N399" i="1"/>
  <c r="O410" i="1"/>
  <c r="K399" i="1"/>
  <c r="L410" i="1"/>
  <c r="J124" i="1"/>
  <c r="U399" i="1"/>
  <c r="V410" i="1"/>
  <c r="X401" i="21741"/>
  <c r="W398" i="1"/>
  <c r="X410" i="1" s="1"/>
  <c r="R399" i="1"/>
  <c r="H265" i="21727"/>
  <c r="Y398" i="1"/>
  <c r="Z410" i="1" s="1"/>
  <c r="AA400" i="21741"/>
  <c r="AD399" i="21741"/>
  <c r="Z399" i="21741"/>
  <c r="AB411" i="21741" s="1"/>
  <c r="O399" i="21741"/>
  <c r="P399" i="21741"/>
  <c r="I399" i="21741"/>
  <c r="J399" i="21741"/>
  <c r="T399" i="21741" l="1"/>
  <c r="V411" i="21741" s="1"/>
  <c r="W399" i="21741"/>
  <c r="Q399" i="21741"/>
  <c r="R399" i="21741"/>
  <c r="L399" i="21741"/>
  <c r="M399" i="21741"/>
  <c r="F399" i="21741"/>
  <c r="G399" i="21741"/>
  <c r="Q397" i="1"/>
  <c r="S409" i="1" s="1"/>
  <c r="T397" i="1"/>
  <c r="V409" i="1" s="1"/>
  <c r="M397" i="1"/>
  <c r="O409" i="1" s="1"/>
  <c r="J397" i="1"/>
  <c r="L409" i="1" s="1"/>
  <c r="H397" i="1"/>
  <c r="I397" i="1"/>
  <c r="D274" i="2224" s="1"/>
  <c r="E397" i="1"/>
  <c r="F397" i="1"/>
  <c r="C274" i="2224" s="1"/>
  <c r="Q263" i="21727"/>
  <c r="U263" i="21727"/>
  <c r="N263" i="21727"/>
  <c r="P275" i="21727" s="1"/>
  <c r="L263" i="21727"/>
  <c r="M263" i="21727"/>
  <c r="G263" i="21727"/>
  <c r="I275" i="21727" s="1"/>
  <c r="E263" i="21727"/>
  <c r="F263" i="21727"/>
  <c r="H274" i="21725"/>
  <c r="E274" i="21725"/>
  <c r="X400" i="21741" l="1"/>
  <c r="Y411" i="21741"/>
  <c r="V275" i="21727"/>
  <c r="R275" i="21727"/>
  <c r="O264" i="21727"/>
  <c r="H264" i="21727"/>
  <c r="U400" i="21741"/>
  <c r="U398" i="1"/>
  <c r="N398" i="1"/>
  <c r="K398" i="1"/>
  <c r="R398" i="1"/>
  <c r="Y397" i="1"/>
  <c r="Z409" i="1" s="1"/>
  <c r="W397" i="1"/>
  <c r="X409" i="1" s="1"/>
  <c r="Z398" i="21741" l="1"/>
  <c r="I398" i="21741"/>
  <c r="J398" i="21741"/>
  <c r="O398" i="21741"/>
  <c r="P398" i="21741"/>
  <c r="AB410" i="21741" l="1"/>
  <c r="AA399" i="21741"/>
  <c r="Q384" i="1"/>
  <c r="U262" i="21727"/>
  <c r="V274" i="21727" s="1"/>
  <c r="Q262" i="21727"/>
  <c r="L262" i="21727"/>
  <c r="M262" i="21727"/>
  <c r="N262" i="21727"/>
  <c r="P274" i="21727" s="1"/>
  <c r="G262" i="21727"/>
  <c r="E262" i="21727"/>
  <c r="F262" i="21727"/>
  <c r="T398" i="21741"/>
  <c r="W398" i="21741"/>
  <c r="Y410" i="21741" s="1"/>
  <c r="Q398" i="21741"/>
  <c r="R398" i="21741"/>
  <c r="L398" i="21741"/>
  <c r="M398" i="21741"/>
  <c r="F398" i="21741"/>
  <c r="G398" i="21741"/>
  <c r="Q396" i="1"/>
  <c r="S408" i="1" s="1"/>
  <c r="T396" i="1"/>
  <c r="J396" i="1"/>
  <c r="M396" i="1"/>
  <c r="H396" i="1"/>
  <c r="I396" i="1"/>
  <c r="D273" i="2224" s="1"/>
  <c r="E396" i="1"/>
  <c r="F396" i="1"/>
  <c r="C273" i="2224" s="1"/>
  <c r="H273" i="21725"/>
  <c r="E273" i="21725"/>
  <c r="U399" i="21741" l="1"/>
  <c r="V410" i="21741"/>
  <c r="H263" i="21727"/>
  <c r="I274" i="21727"/>
  <c r="R274" i="21727"/>
  <c r="N397" i="1"/>
  <c r="O408" i="1"/>
  <c r="U397" i="1"/>
  <c r="V408" i="1"/>
  <c r="L408" i="1"/>
  <c r="X399" i="21741"/>
  <c r="O263" i="21727"/>
  <c r="S396" i="1"/>
  <c r="R397" i="1"/>
  <c r="K397" i="1"/>
  <c r="Y396" i="1"/>
  <c r="Z408" i="1" s="1"/>
  <c r="W396" i="1"/>
  <c r="X408" i="1" s="1"/>
  <c r="Z397" i="21741" l="1"/>
  <c r="AB409" i="21741" s="1"/>
  <c r="AC397" i="21741"/>
  <c r="O397" i="21741"/>
  <c r="P397" i="21741"/>
  <c r="I397" i="21741"/>
  <c r="J397" i="21741"/>
  <c r="R397" i="21741"/>
  <c r="AD398" i="21741" l="1"/>
  <c r="AE409" i="21741"/>
  <c r="AA398" i="21741"/>
  <c r="Q261" i="21727"/>
  <c r="U261" i="21727"/>
  <c r="N261" i="21727"/>
  <c r="L261" i="21727"/>
  <c r="M261" i="21727"/>
  <c r="G261" i="21727"/>
  <c r="I273" i="21727" s="1"/>
  <c r="E261" i="21727"/>
  <c r="F261" i="21727"/>
  <c r="H272" i="21725"/>
  <c r="E272" i="21725"/>
  <c r="T397" i="21741"/>
  <c r="V409" i="21741" s="1"/>
  <c r="W397" i="21741"/>
  <c r="Q397" i="21741"/>
  <c r="L397" i="21741"/>
  <c r="M397" i="21741"/>
  <c r="F397" i="21741"/>
  <c r="G397" i="21741"/>
  <c r="Q395" i="1"/>
  <c r="T395" i="1"/>
  <c r="M395" i="1"/>
  <c r="J395" i="1"/>
  <c r="J123" i="1" s="1"/>
  <c r="L127" i="1" s="1"/>
  <c r="H395" i="1"/>
  <c r="I395" i="1"/>
  <c r="D272" i="2224" s="1"/>
  <c r="E395" i="1"/>
  <c r="F395" i="1"/>
  <c r="C272" i="2224" s="1"/>
  <c r="X398" i="21741" l="1"/>
  <c r="Y409" i="21741"/>
  <c r="O262" i="21727"/>
  <c r="P273" i="21727"/>
  <c r="V273" i="21727"/>
  <c r="R273" i="21727"/>
  <c r="R396" i="1"/>
  <c r="S407" i="1"/>
  <c r="K396" i="1"/>
  <c r="L407" i="1"/>
  <c r="N396" i="1"/>
  <c r="O407" i="1"/>
  <c r="U396" i="1"/>
  <c r="V407" i="1"/>
  <c r="H262" i="21727"/>
  <c r="U398" i="21741"/>
  <c r="Y395" i="1"/>
  <c r="Z407" i="1" s="1"/>
  <c r="W395" i="1"/>
  <c r="X407" i="1" s="1"/>
  <c r="K126" i="1" l="1"/>
  <c r="AC396" i="21741"/>
  <c r="AE408" i="21741" s="1"/>
  <c r="Z396" i="21741"/>
  <c r="O396" i="21741"/>
  <c r="P396" i="21741"/>
  <c r="R396" i="21741"/>
  <c r="I396" i="21741"/>
  <c r="J396" i="21741"/>
  <c r="AA397" i="21741" l="1"/>
  <c r="AB408" i="21741"/>
  <c r="AD397" i="21741"/>
  <c r="N124" i="21741"/>
  <c r="K124" i="21741"/>
  <c r="K123" i="21741"/>
  <c r="M127" i="21741" s="1"/>
  <c r="K122" i="21741"/>
  <c r="M126" i="21741" s="1"/>
  <c r="H124" i="21741"/>
  <c r="H123" i="21741"/>
  <c r="H122" i="21741"/>
  <c r="E124" i="21741"/>
  <c r="E123" i="21741"/>
  <c r="E122" i="21741"/>
  <c r="G126" i="21741" s="1"/>
  <c r="N123" i="21741"/>
  <c r="P127" i="21741" s="1"/>
  <c r="D122" i="1"/>
  <c r="D121" i="1"/>
  <c r="F125" i="1" s="1"/>
  <c r="G121" i="1"/>
  <c r="I125" i="1" s="1"/>
  <c r="F123" i="21741" l="1"/>
  <c r="G127" i="21741"/>
  <c r="J127" i="21741"/>
  <c r="P128" i="21741"/>
  <c r="AC127" i="21741"/>
  <c r="AC125" i="21741"/>
  <c r="AE129" i="21741" s="1"/>
  <c r="AC126" i="21741"/>
  <c r="O125" i="21741"/>
  <c r="J128" i="21741"/>
  <c r="Z127" i="21741"/>
  <c r="Z125" i="21741"/>
  <c r="AB129" i="21741" s="1"/>
  <c r="I125" i="21741"/>
  <c r="Z126" i="21741"/>
  <c r="M128" i="21741"/>
  <c r="W127" i="21741"/>
  <c r="G128" i="21741"/>
  <c r="T127" i="21741"/>
  <c r="Q122" i="1"/>
  <c r="Q125" i="1"/>
  <c r="Q124" i="1"/>
  <c r="Q123" i="1"/>
  <c r="E123" i="1"/>
  <c r="F126" i="1"/>
  <c r="H122" i="1"/>
  <c r="S126" i="1"/>
  <c r="I124" i="21741"/>
  <c r="R123" i="21741"/>
  <c r="J126" i="21741"/>
  <c r="W124" i="21741"/>
  <c r="Y128" i="21741" s="1"/>
  <c r="W126" i="21741"/>
  <c r="W125" i="21741"/>
  <c r="Y129" i="21741" s="1"/>
  <c r="L125" i="21741"/>
  <c r="F124" i="21741"/>
  <c r="T125" i="21741"/>
  <c r="V129" i="21741" s="1"/>
  <c r="T126" i="21741"/>
  <c r="F125" i="21741"/>
  <c r="T124" i="21741"/>
  <c r="V128" i="21741" s="1"/>
  <c r="M121" i="1"/>
  <c r="O125" i="1" s="1"/>
  <c r="L124" i="21741"/>
  <c r="T122" i="1"/>
  <c r="Q124" i="21741"/>
  <c r="M122" i="1"/>
  <c r="E122" i="1"/>
  <c r="R124" i="21741"/>
  <c r="O124" i="21741"/>
  <c r="AC124" i="21741"/>
  <c r="L123" i="21741"/>
  <c r="Q123" i="21741"/>
  <c r="Z124" i="21741"/>
  <c r="I123" i="21741"/>
  <c r="N260" i="21727"/>
  <c r="L260" i="21727"/>
  <c r="M260" i="21727"/>
  <c r="Q260" i="21727"/>
  <c r="U260" i="21727"/>
  <c r="G260" i="21727"/>
  <c r="I272" i="21727" s="1"/>
  <c r="E260" i="21727"/>
  <c r="F260" i="21727"/>
  <c r="H271" i="21725"/>
  <c r="E271" i="21725"/>
  <c r="T396" i="21741"/>
  <c r="V408" i="21741" s="1"/>
  <c r="W396" i="21741"/>
  <c r="Y408" i="21741" s="1"/>
  <c r="Q396" i="21741"/>
  <c r="L396" i="21741"/>
  <c r="M396" i="21741"/>
  <c r="F396" i="21741"/>
  <c r="G396" i="21741"/>
  <c r="Q394" i="1"/>
  <c r="T394" i="1"/>
  <c r="J394" i="1"/>
  <c r="M394" i="1"/>
  <c r="O406" i="1" s="1"/>
  <c r="H394" i="1"/>
  <c r="I394" i="1"/>
  <c r="D271" i="2224" s="1"/>
  <c r="E394" i="1"/>
  <c r="F394" i="1"/>
  <c r="C271" i="2224" s="1"/>
  <c r="X127" i="21741" l="1"/>
  <c r="AD128" i="21741"/>
  <c r="AD125" i="21741"/>
  <c r="AE128" i="21741"/>
  <c r="AD127" i="21741"/>
  <c r="AD126" i="21741"/>
  <c r="AA125" i="21741"/>
  <c r="AB128" i="21741"/>
  <c r="AA128" i="21741"/>
  <c r="AA127" i="21741"/>
  <c r="AA126" i="21741"/>
  <c r="X128" i="21741"/>
  <c r="U128" i="21741"/>
  <c r="U127" i="21741"/>
  <c r="R123" i="1"/>
  <c r="S127" i="1"/>
  <c r="R272" i="21727"/>
  <c r="V272" i="21727"/>
  <c r="O261" i="21727"/>
  <c r="P272" i="21727"/>
  <c r="W124" i="1"/>
  <c r="Y124" i="1"/>
  <c r="R124" i="1"/>
  <c r="U395" i="1"/>
  <c r="V406" i="1"/>
  <c r="R125" i="1"/>
  <c r="R126" i="1"/>
  <c r="W125" i="1"/>
  <c r="Y125" i="1"/>
  <c r="Y123" i="1"/>
  <c r="Z127" i="1" s="1"/>
  <c r="W123" i="1"/>
  <c r="X127" i="1" s="1"/>
  <c r="R395" i="1"/>
  <c r="S406" i="1"/>
  <c r="K395" i="1"/>
  <c r="L406" i="1"/>
  <c r="N122" i="1"/>
  <c r="N123" i="1"/>
  <c r="O126" i="1"/>
  <c r="W122" i="1"/>
  <c r="X126" i="1" s="1"/>
  <c r="U123" i="1"/>
  <c r="V126" i="1"/>
  <c r="X125" i="21741"/>
  <c r="X126" i="21741"/>
  <c r="U126" i="21741"/>
  <c r="U125" i="21741"/>
  <c r="H261" i="21727"/>
  <c r="U397" i="21741"/>
  <c r="X397" i="21741"/>
  <c r="N395" i="1"/>
  <c r="Y122" i="1"/>
  <c r="Z126" i="1" s="1"/>
  <c r="W394" i="1"/>
  <c r="X406" i="1" s="1"/>
  <c r="Y394" i="1"/>
  <c r="Z406" i="1" s="1"/>
  <c r="K125" i="1" l="1"/>
  <c r="I395" i="21741"/>
  <c r="J395" i="21741"/>
  <c r="O395" i="21741"/>
  <c r="P395" i="21741"/>
  <c r="AC395" i="21741"/>
  <c r="AE407" i="21741" s="1"/>
  <c r="Z395" i="21741"/>
  <c r="AA396" i="21741" l="1"/>
  <c r="AB407" i="21741"/>
  <c r="AD396" i="21741"/>
  <c r="U259" i="21727"/>
  <c r="Q259" i="21727"/>
  <c r="N259" i="21727"/>
  <c r="P271" i="21727" s="1"/>
  <c r="L259" i="21727"/>
  <c r="M259" i="21727"/>
  <c r="G259" i="21727"/>
  <c r="I271" i="21727" s="1"/>
  <c r="E259" i="21727"/>
  <c r="F259" i="21727"/>
  <c r="H270" i="21725"/>
  <c r="E270" i="21725"/>
  <c r="W395" i="21741"/>
  <c r="Y407" i="21741" s="1"/>
  <c r="T395" i="21741"/>
  <c r="R395" i="21741"/>
  <c r="Q395" i="21741"/>
  <c r="L395" i="21741"/>
  <c r="M395" i="21741"/>
  <c r="F395" i="21741"/>
  <c r="G395" i="21741"/>
  <c r="T393" i="1"/>
  <c r="Q393" i="1"/>
  <c r="S405" i="1" s="1"/>
  <c r="M393" i="1"/>
  <c r="O405" i="1" s="1"/>
  <c r="J393" i="1"/>
  <c r="H393" i="1"/>
  <c r="I393" i="1"/>
  <c r="D270" i="2224" s="1"/>
  <c r="E393" i="1"/>
  <c r="F393" i="1"/>
  <c r="C270" i="2224" s="1"/>
  <c r="U396" i="21741" l="1"/>
  <c r="V407" i="21741"/>
  <c r="R271" i="21727"/>
  <c r="V271" i="21727"/>
  <c r="K394" i="1"/>
  <c r="L405" i="1"/>
  <c r="U394" i="1"/>
  <c r="V405" i="1"/>
  <c r="X396" i="21741"/>
  <c r="N394" i="1"/>
  <c r="R394" i="1"/>
  <c r="O260" i="21727"/>
  <c r="H260" i="21727"/>
  <c r="W393" i="1"/>
  <c r="X405" i="1" s="1"/>
  <c r="Y393" i="1"/>
  <c r="Z405" i="1" s="1"/>
  <c r="K124" i="1" l="1"/>
  <c r="O394" i="21741"/>
  <c r="P394" i="21741"/>
  <c r="R394" i="21741"/>
  <c r="I394" i="21741"/>
  <c r="J394" i="21741"/>
  <c r="AC394" i="21741" l="1"/>
  <c r="AE406" i="21741" s="1"/>
  <c r="Z394" i="21741"/>
  <c r="AB406" i="21741" s="1"/>
  <c r="W394" i="21741"/>
  <c r="Y406" i="21741" s="1"/>
  <c r="T394" i="21741"/>
  <c r="V406" i="21741" s="1"/>
  <c r="Q394" i="21741"/>
  <c r="L394" i="21741"/>
  <c r="M394" i="21741"/>
  <c r="F394" i="21741"/>
  <c r="G394" i="21741"/>
  <c r="T392" i="1"/>
  <c r="V404" i="1" s="1"/>
  <c r="Q392" i="1"/>
  <c r="S404" i="1" s="1"/>
  <c r="J392" i="1"/>
  <c r="L404" i="1" s="1"/>
  <c r="M392" i="1"/>
  <c r="O404" i="1" s="1"/>
  <c r="H392" i="1"/>
  <c r="I392" i="1"/>
  <c r="D269" i="2224" s="1"/>
  <c r="U258" i="21727"/>
  <c r="V270" i="21727" s="1"/>
  <c r="Q258" i="21727"/>
  <c r="R270" i="21727" s="1"/>
  <c r="L258" i="21727"/>
  <c r="M258" i="21727"/>
  <c r="N258" i="21727"/>
  <c r="E258" i="21727"/>
  <c r="F258" i="21727"/>
  <c r="G258" i="21727"/>
  <c r="H269" i="21725"/>
  <c r="E269" i="21725"/>
  <c r="E392" i="1"/>
  <c r="F392" i="1"/>
  <c r="C269" i="2224" s="1"/>
  <c r="W268" i="21727" l="1"/>
  <c r="X280" i="21727" s="1"/>
  <c r="P270" i="21727"/>
  <c r="W269" i="21727"/>
  <c r="X281" i="21727" s="1"/>
  <c r="S268" i="21727"/>
  <c r="T280" i="21727" s="1"/>
  <c r="I270" i="21727"/>
  <c r="S269" i="21727"/>
  <c r="T281" i="21727" s="1"/>
  <c r="W266" i="21727"/>
  <c r="X278" i="21727" s="1"/>
  <c r="W267" i="21727"/>
  <c r="X279" i="21727" s="1"/>
  <c r="S266" i="21727"/>
  <c r="T278" i="21727" s="1"/>
  <c r="S267" i="21727"/>
  <c r="T279" i="21727" s="1"/>
  <c r="W264" i="21727"/>
  <c r="X276" i="21727" s="1"/>
  <c r="W265" i="21727"/>
  <c r="X277" i="21727" s="1"/>
  <c r="S264" i="21727"/>
  <c r="T276" i="21727" s="1"/>
  <c r="S265" i="21727"/>
  <c r="T277" i="21727" s="1"/>
  <c r="W262" i="21727"/>
  <c r="X274" i="21727" s="1"/>
  <c r="W263" i="21727"/>
  <c r="X275" i="21727" s="1"/>
  <c r="S262" i="21727"/>
  <c r="T274" i="21727" s="1"/>
  <c r="S263" i="21727"/>
  <c r="T275" i="21727" s="1"/>
  <c r="W260" i="21727"/>
  <c r="X272" i="21727" s="1"/>
  <c r="W261" i="21727"/>
  <c r="X273" i="21727" s="1"/>
  <c r="S260" i="21727"/>
  <c r="T272" i="21727" s="1"/>
  <c r="S261" i="21727"/>
  <c r="T273" i="21727" s="1"/>
  <c r="AD395" i="21741"/>
  <c r="J122" i="1"/>
  <c r="AA395" i="21741"/>
  <c r="X395" i="21741"/>
  <c r="U395" i="21741"/>
  <c r="W259" i="21727"/>
  <c r="X271" i="21727" s="1"/>
  <c r="O259" i="21727"/>
  <c r="S259" i="21727"/>
  <c r="T271" i="21727" s="1"/>
  <c r="H259" i="21727"/>
  <c r="R393" i="1"/>
  <c r="N393" i="1"/>
  <c r="U393" i="1"/>
  <c r="K393" i="1"/>
  <c r="W392" i="1"/>
  <c r="X404" i="1" s="1"/>
  <c r="S258" i="21727"/>
  <c r="T270" i="21727" s="1"/>
  <c r="W258" i="21727"/>
  <c r="X270" i="21727" s="1"/>
  <c r="Y392" i="1"/>
  <c r="Z404" i="1" s="1"/>
  <c r="L126" i="1" l="1"/>
  <c r="K123" i="1"/>
  <c r="AC28" i="21741"/>
  <c r="AD29" i="21741" s="1"/>
  <c r="AE29" i="21741" s="1"/>
  <c r="Z28" i="21741"/>
  <c r="AA29" i="21741" s="1"/>
  <c r="AB29" i="21741" s="1"/>
  <c r="N28" i="21741"/>
  <c r="O29" i="21741" s="1"/>
  <c r="P29" i="21741" s="1"/>
  <c r="H28" i="21741"/>
  <c r="I29" i="21741" s="1"/>
  <c r="J29" i="21741" s="1"/>
  <c r="O393" i="21741"/>
  <c r="P393" i="21741"/>
  <c r="I393" i="21741"/>
  <c r="J393" i="21741"/>
  <c r="R28" i="21741" l="1"/>
  <c r="G28" i="1"/>
  <c r="D28" i="1"/>
  <c r="M28" i="1" l="1"/>
  <c r="E29" i="1"/>
  <c r="F29" i="1" s="1"/>
  <c r="T28" i="1"/>
  <c r="U29" i="1" s="1"/>
  <c r="V29" i="1" s="1"/>
  <c r="H29" i="1"/>
  <c r="I29" i="1" s="1"/>
  <c r="Q28" i="1"/>
  <c r="R29" i="1" s="1"/>
  <c r="S29" i="1" s="1"/>
  <c r="K28" i="21741"/>
  <c r="E28" i="21741"/>
  <c r="T28" i="21741" l="1"/>
  <c r="U29" i="21741" s="1"/>
  <c r="V29" i="21741" s="1"/>
  <c r="F29" i="21741"/>
  <c r="G29" i="21741" s="1"/>
  <c r="W28" i="21741"/>
  <c r="X29" i="21741" s="1"/>
  <c r="Y29" i="21741" s="1"/>
  <c r="L29" i="21741"/>
  <c r="M29" i="21741" s="1"/>
  <c r="O29" i="1"/>
  <c r="N29" i="1"/>
  <c r="Y28" i="1"/>
  <c r="Z29" i="1" s="1"/>
  <c r="W28" i="1"/>
  <c r="X29" i="1" s="1"/>
  <c r="Q28" i="21741"/>
  <c r="Q257" i="21727"/>
  <c r="R269" i="21727" s="1"/>
  <c r="U257" i="21727"/>
  <c r="V269" i="21727" s="1"/>
  <c r="L257" i="21727"/>
  <c r="M257" i="21727"/>
  <c r="N257" i="21727"/>
  <c r="E257" i="21727"/>
  <c r="F257" i="21727"/>
  <c r="G257" i="21727"/>
  <c r="T393" i="21741"/>
  <c r="W393" i="21741"/>
  <c r="Z393" i="21741"/>
  <c r="Q393" i="21741"/>
  <c r="R393" i="21741"/>
  <c r="L393" i="21741"/>
  <c r="M393" i="21741"/>
  <c r="F393" i="21741"/>
  <c r="G393" i="21741"/>
  <c r="G120" i="1"/>
  <c r="D120" i="1"/>
  <c r="Q391" i="1"/>
  <c r="T391" i="1"/>
  <c r="J391" i="1"/>
  <c r="M391" i="1"/>
  <c r="H391" i="1"/>
  <c r="I391" i="1"/>
  <c r="D268" i="2224" s="1"/>
  <c r="E391" i="1"/>
  <c r="F391" i="1"/>
  <c r="C268" i="2224" s="1"/>
  <c r="H268" i="21725"/>
  <c r="E268" i="21725"/>
  <c r="E121" i="1" l="1"/>
  <c r="F124" i="1"/>
  <c r="H121" i="1"/>
  <c r="I124" i="1"/>
  <c r="O258" i="21727"/>
  <c r="P269" i="21727"/>
  <c r="H258" i="21727"/>
  <c r="I269" i="21727"/>
  <c r="AE405" i="21741"/>
  <c r="AD394" i="21741"/>
  <c r="AB405" i="21741"/>
  <c r="AA394" i="21741"/>
  <c r="Y405" i="21741"/>
  <c r="X394" i="21741"/>
  <c r="V405" i="21741"/>
  <c r="U394" i="21741"/>
  <c r="U392" i="1"/>
  <c r="V403" i="1"/>
  <c r="R392" i="1"/>
  <c r="S403" i="1"/>
  <c r="N392" i="1"/>
  <c r="O403" i="1"/>
  <c r="K392" i="1"/>
  <c r="L403" i="1"/>
  <c r="Y391" i="1"/>
  <c r="Z403" i="1" s="1"/>
  <c r="W391" i="1"/>
  <c r="X403" i="1" s="1"/>
  <c r="AF333" i="1" l="1"/>
  <c r="AF334" i="1"/>
  <c r="AF335" i="1"/>
  <c r="AF336" i="1"/>
  <c r="AF337" i="1"/>
  <c r="AF338" i="1"/>
  <c r="AF339" i="1"/>
  <c r="AF340" i="1"/>
  <c r="AF341" i="1"/>
  <c r="AF342" i="1"/>
  <c r="AF343" i="1"/>
  <c r="AF332" i="1"/>
  <c r="Z392" i="21741" l="1"/>
  <c r="AB404" i="21741" s="1"/>
  <c r="AC392" i="21741"/>
  <c r="O392" i="21741"/>
  <c r="P392" i="21741"/>
  <c r="I392" i="21741"/>
  <c r="J392" i="21741"/>
  <c r="AD393" i="21741" l="1"/>
  <c r="AE404" i="21741"/>
  <c r="AA393" i="21741"/>
  <c r="Q256" i="21727"/>
  <c r="R268" i="21727" s="1"/>
  <c r="U256" i="21727"/>
  <c r="V268" i="21727" s="1"/>
  <c r="L256" i="21727"/>
  <c r="M256" i="21727"/>
  <c r="N256" i="21727"/>
  <c r="E256" i="21727"/>
  <c r="F256" i="21727"/>
  <c r="G256" i="21727"/>
  <c r="H267" i="21725"/>
  <c r="E267" i="21725"/>
  <c r="T392" i="21741"/>
  <c r="V404" i="21741" s="1"/>
  <c r="W392" i="21741"/>
  <c r="Q392" i="21741"/>
  <c r="R392" i="21741"/>
  <c r="L392" i="21741"/>
  <c r="M392" i="21741"/>
  <c r="T390" i="1"/>
  <c r="Q390" i="1"/>
  <c r="M390" i="1"/>
  <c r="J390" i="1"/>
  <c r="H390" i="1"/>
  <c r="I390" i="1"/>
  <c r="D267" i="2224" s="1"/>
  <c r="F392" i="21741"/>
  <c r="G392" i="21741"/>
  <c r="E390" i="1"/>
  <c r="F390" i="1"/>
  <c r="C267" i="2224" s="1"/>
  <c r="O257" i="21727" l="1"/>
  <c r="P268" i="21727"/>
  <c r="H257" i="21727"/>
  <c r="I268" i="21727"/>
  <c r="X393" i="21741"/>
  <c r="Y404" i="21741"/>
  <c r="U391" i="1"/>
  <c r="V402" i="1"/>
  <c r="N391" i="1"/>
  <c r="O402" i="1"/>
  <c r="R391" i="1"/>
  <c r="S402" i="1"/>
  <c r="K391" i="1"/>
  <c r="L402" i="1"/>
  <c r="Y390" i="1"/>
  <c r="Z402" i="1" s="1"/>
  <c r="U393" i="21741"/>
  <c r="W390" i="1"/>
  <c r="X402" i="1" s="1"/>
  <c r="Z391" i="21741" l="1"/>
  <c r="AB403" i="21741" s="1"/>
  <c r="AC391" i="21741"/>
  <c r="O391" i="21741"/>
  <c r="P391" i="21741"/>
  <c r="R391" i="21741"/>
  <c r="I391" i="21741"/>
  <c r="J391" i="21741"/>
  <c r="AD392" i="21741" l="1"/>
  <c r="AE403" i="21741"/>
  <c r="AA392" i="21741"/>
  <c r="Q255" i="21727"/>
  <c r="R267" i="21727" s="1"/>
  <c r="U255" i="21727"/>
  <c r="V267" i="21727" s="1"/>
  <c r="L255" i="21727"/>
  <c r="M255" i="21727"/>
  <c r="N255" i="21727"/>
  <c r="E255" i="21727"/>
  <c r="F255" i="21727"/>
  <c r="G255" i="21727"/>
  <c r="T391" i="21741"/>
  <c r="V403" i="21741" s="1"/>
  <c r="W391" i="21741"/>
  <c r="Y403" i="21741" s="1"/>
  <c r="Q391" i="21741"/>
  <c r="L391" i="21741"/>
  <c r="M391" i="21741"/>
  <c r="F391" i="21741"/>
  <c r="G391" i="21741"/>
  <c r="Q389" i="1"/>
  <c r="T389" i="1"/>
  <c r="M389" i="1"/>
  <c r="O401" i="1" s="1"/>
  <c r="J389" i="1"/>
  <c r="H389" i="1"/>
  <c r="I389" i="1"/>
  <c r="D266" i="2224" s="1"/>
  <c r="E389" i="1"/>
  <c r="F389" i="1"/>
  <c r="C266" i="2224" s="1"/>
  <c r="O256" i="21727" l="1"/>
  <c r="P267" i="21727"/>
  <c r="H256" i="21727"/>
  <c r="I267" i="21727"/>
  <c r="U390" i="1"/>
  <c r="V401" i="1"/>
  <c r="J121" i="1"/>
  <c r="L401" i="1"/>
  <c r="R390" i="1"/>
  <c r="S401" i="1"/>
  <c r="X392" i="21741"/>
  <c r="U392" i="21741"/>
  <c r="K390" i="1"/>
  <c r="N390" i="1"/>
  <c r="W389" i="1"/>
  <c r="X401" i="1" s="1"/>
  <c r="Y389" i="1"/>
  <c r="Z401" i="1" s="1"/>
  <c r="H266" i="21725"/>
  <c r="E266" i="21725"/>
  <c r="K122" i="1" l="1"/>
  <c r="L125" i="1"/>
  <c r="Q390" i="21741"/>
  <c r="O390" i="21741"/>
  <c r="P390" i="21741"/>
  <c r="R390" i="21741"/>
  <c r="I390" i="21741"/>
  <c r="J390" i="21741"/>
  <c r="T390" i="21741" l="1"/>
  <c r="V402" i="21741" s="1"/>
  <c r="W390" i="21741"/>
  <c r="Y402" i="21741" s="1"/>
  <c r="Z390" i="21741"/>
  <c r="AB402" i="21741" s="1"/>
  <c r="AC390" i="21741"/>
  <c r="L390" i="21741"/>
  <c r="M390" i="21741"/>
  <c r="F390" i="21741"/>
  <c r="G390" i="21741"/>
  <c r="J388" i="1"/>
  <c r="L400" i="1" s="1"/>
  <c r="M388" i="1"/>
  <c r="O400" i="1" s="1"/>
  <c r="Q388" i="1"/>
  <c r="T388" i="1"/>
  <c r="H388" i="1"/>
  <c r="I388" i="1"/>
  <c r="D265" i="2224" s="1"/>
  <c r="E388" i="1"/>
  <c r="F388" i="1"/>
  <c r="C265" i="2224" s="1"/>
  <c r="Q254" i="21727"/>
  <c r="R266" i="21727" s="1"/>
  <c r="U254" i="21727"/>
  <c r="V266" i="21727" s="1"/>
  <c r="N254" i="21727"/>
  <c r="L254" i="21727"/>
  <c r="M254" i="21727"/>
  <c r="G254" i="21727"/>
  <c r="E254" i="21727"/>
  <c r="F254" i="21727"/>
  <c r="H265" i="21725"/>
  <c r="E265" i="21725"/>
  <c r="O255" i="21727" l="1"/>
  <c r="P266" i="21727"/>
  <c r="H255" i="21727"/>
  <c r="I266" i="21727"/>
  <c r="AD391" i="21741"/>
  <c r="AE402" i="21741"/>
  <c r="U389" i="1"/>
  <c r="V400" i="1"/>
  <c r="R389" i="1"/>
  <c r="S400" i="1"/>
  <c r="AA391" i="21741"/>
  <c r="X391" i="21741"/>
  <c r="U391" i="21741"/>
  <c r="N389" i="1"/>
  <c r="K389" i="1"/>
  <c r="W388" i="1"/>
  <c r="X400" i="1" s="1"/>
  <c r="Y388" i="1"/>
  <c r="Z400" i="1" s="1"/>
  <c r="O389" i="21741" l="1"/>
  <c r="P389" i="21741"/>
  <c r="R389" i="21741"/>
  <c r="I389" i="21741"/>
  <c r="J389" i="21741"/>
  <c r="U253" i="21727" l="1"/>
  <c r="V265" i="21727" s="1"/>
  <c r="Q253" i="21727"/>
  <c r="R265" i="21727" s="1"/>
  <c r="N253" i="21727"/>
  <c r="L253" i="21727"/>
  <c r="M253" i="21727"/>
  <c r="E253" i="21727"/>
  <c r="F253" i="21727"/>
  <c r="G253" i="21727"/>
  <c r="H264" i="21725"/>
  <c r="E264" i="21725"/>
  <c r="O254" i="21727" l="1"/>
  <c r="P265" i="21727"/>
  <c r="H254" i="21727"/>
  <c r="I265" i="21727"/>
  <c r="G119" i="1"/>
  <c r="G118" i="1"/>
  <c r="D119" i="1"/>
  <c r="F123" i="1" s="1"/>
  <c r="D118" i="1"/>
  <c r="N122" i="21741"/>
  <c r="N121" i="21741"/>
  <c r="P125" i="21741" s="1"/>
  <c r="N120" i="21741"/>
  <c r="N119" i="21741"/>
  <c r="P123" i="21741" s="1"/>
  <c r="N118" i="21741"/>
  <c r="N117" i="21741"/>
  <c r="N116" i="21741"/>
  <c r="K121" i="21741"/>
  <c r="M125" i="21741" s="1"/>
  <c r="K120" i="21741"/>
  <c r="K119" i="21741"/>
  <c r="K118" i="21741"/>
  <c r="K117" i="21741"/>
  <c r="K116" i="21741"/>
  <c r="H121" i="21741"/>
  <c r="J125" i="21741" s="1"/>
  <c r="H120" i="21741"/>
  <c r="E121" i="21741"/>
  <c r="G125" i="21741" s="1"/>
  <c r="E120" i="21741"/>
  <c r="H119" i="21741"/>
  <c r="H118" i="21741"/>
  <c r="H117" i="21741"/>
  <c r="H116" i="21741"/>
  <c r="E119" i="21741"/>
  <c r="G123" i="21741" s="1"/>
  <c r="E118" i="21741"/>
  <c r="Q118" i="21741" s="1"/>
  <c r="E117" i="21741"/>
  <c r="F117" i="21741" s="1"/>
  <c r="E116" i="21741"/>
  <c r="Z389" i="21741"/>
  <c r="AC389" i="21741"/>
  <c r="W389" i="21741"/>
  <c r="T389" i="21741"/>
  <c r="L389" i="21741"/>
  <c r="M389" i="21741"/>
  <c r="Q389" i="21741"/>
  <c r="F389" i="21741"/>
  <c r="G389" i="21741"/>
  <c r="T387" i="1"/>
  <c r="Q387" i="1"/>
  <c r="H387" i="1"/>
  <c r="I387" i="1"/>
  <c r="J387" i="1"/>
  <c r="M387" i="1"/>
  <c r="E387" i="1"/>
  <c r="F387" i="1"/>
  <c r="C264" i="2224" s="1"/>
  <c r="I118" i="21741" l="1"/>
  <c r="AC116" i="21741"/>
  <c r="AC117" i="21741"/>
  <c r="AC118" i="21741"/>
  <c r="AC119" i="21741"/>
  <c r="I119" i="21741"/>
  <c r="J123" i="21741"/>
  <c r="L119" i="21741"/>
  <c r="M123" i="21741"/>
  <c r="T116" i="21741"/>
  <c r="T117" i="21741"/>
  <c r="T118" i="21741"/>
  <c r="T119" i="21741"/>
  <c r="Z116" i="21741"/>
  <c r="Z117" i="21741"/>
  <c r="Z118" i="21741"/>
  <c r="Z119" i="21741"/>
  <c r="W116" i="21741"/>
  <c r="W117" i="21741"/>
  <c r="W118" i="21741"/>
  <c r="W119" i="21741"/>
  <c r="H120" i="1"/>
  <c r="I123" i="1"/>
  <c r="AD390" i="21741"/>
  <c r="AE401" i="21741"/>
  <c r="P124" i="21741"/>
  <c r="AC120" i="21741"/>
  <c r="AE124" i="21741" s="1"/>
  <c r="AC121" i="21741"/>
  <c r="AE125" i="21741" s="1"/>
  <c r="AC122" i="21741"/>
  <c r="AE126" i="21741" s="1"/>
  <c r="AC123" i="21741"/>
  <c r="AE127" i="21741" s="1"/>
  <c r="P126" i="21741"/>
  <c r="O123" i="21741"/>
  <c r="Z120" i="21741"/>
  <c r="AB124" i="21741" s="1"/>
  <c r="Z121" i="21741"/>
  <c r="AB125" i="21741" s="1"/>
  <c r="Z122" i="21741"/>
  <c r="AB126" i="21741" s="1"/>
  <c r="Z123" i="21741"/>
  <c r="AB127" i="21741" s="1"/>
  <c r="J124" i="21741"/>
  <c r="AA390" i="21741"/>
  <c r="AB401" i="21741"/>
  <c r="X390" i="21741"/>
  <c r="Y401" i="21741"/>
  <c r="W121" i="21741"/>
  <c r="Y125" i="21741" s="1"/>
  <c r="W122" i="21741"/>
  <c r="Y126" i="21741" s="1"/>
  <c r="W120" i="21741"/>
  <c r="Y124" i="21741" s="1"/>
  <c r="M124" i="21741"/>
  <c r="W123" i="21741"/>
  <c r="Y127" i="21741" s="1"/>
  <c r="U390" i="21741"/>
  <c r="V401" i="21741"/>
  <c r="T122" i="21741"/>
  <c r="V126" i="21741" s="1"/>
  <c r="T121" i="21741"/>
  <c r="V125" i="21741" s="1"/>
  <c r="T120" i="21741"/>
  <c r="V124" i="21741" s="1"/>
  <c r="T123" i="21741"/>
  <c r="V127" i="21741" s="1"/>
  <c r="G124" i="21741"/>
  <c r="U388" i="1"/>
  <c r="V399" i="1"/>
  <c r="R388" i="1"/>
  <c r="S399" i="1"/>
  <c r="N388" i="1"/>
  <c r="O399" i="1"/>
  <c r="K388" i="1"/>
  <c r="L399" i="1"/>
  <c r="T120" i="1"/>
  <c r="V124" i="1" s="1"/>
  <c r="T121" i="1"/>
  <c r="V125" i="1" s="1"/>
  <c r="T118" i="1"/>
  <c r="V122" i="1" s="1"/>
  <c r="T119" i="1"/>
  <c r="V123" i="1" s="1"/>
  <c r="I122" i="1"/>
  <c r="Q121" i="1"/>
  <c r="S125" i="1" s="1"/>
  <c r="F122" i="1"/>
  <c r="Q118" i="1"/>
  <c r="S122" i="1" s="1"/>
  <c r="Q120" i="1"/>
  <c r="S124" i="1" s="1"/>
  <c r="Q119" i="1"/>
  <c r="S123" i="1" s="1"/>
  <c r="O118" i="21741"/>
  <c r="J122" i="21741"/>
  <c r="I117" i="21741"/>
  <c r="R119" i="21741"/>
  <c r="R117" i="21741"/>
  <c r="Q119" i="21741"/>
  <c r="Q116" i="21741"/>
  <c r="F119" i="21741"/>
  <c r="M122" i="21741"/>
  <c r="L118" i="21741"/>
  <c r="G121" i="21741"/>
  <c r="O120" i="21741"/>
  <c r="O119" i="21741"/>
  <c r="O117" i="21741"/>
  <c r="Q117" i="21741"/>
  <c r="M120" i="21741"/>
  <c r="L117" i="21741"/>
  <c r="R118" i="21741"/>
  <c r="R116" i="21741"/>
  <c r="F118" i="21741"/>
  <c r="I120" i="21741"/>
  <c r="M121" i="21741"/>
  <c r="J120" i="21741"/>
  <c r="L121" i="21741"/>
  <c r="O122" i="21741"/>
  <c r="H119" i="1"/>
  <c r="Q122" i="21741"/>
  <c r="P122" i="21741"/>
  <c r="P120" i="21741"/>
  <c r="Q120" i="21741"/>
  <c r="O121" i="21741"/>
  <c r="R120" i="21741"/>
  <c r="R122" i="21741"/>
  <c r="I122" i="21741"/>
  <c r="F122" i="21741"/>
  <c r="M118" i="1"/>
  <c r="O122" i="1" s="1"/>
  <c r="E120" i="1"/>
  <c r="F121" i="21741"/>
  <c r="J121" i="21741"/>
  <c r="L122" i="21741"/>
  <c r="L120" i="21741"/>
  <c r="R121" i="21741"/>
  <c r="G122" i="21741"/>
  <c r="G120" i="21741"/>
  <c r="I121" i="21741"/>
  <c r="Q121" i="21741"/>
  <c r="F120" i="21741"/>
  <c r="P121" i="21741"/>
  <c r="E119" i="1"/>
  <c r="M120" i="1"/>
  <c r="D264" i="2224"/>
  <c r="M119" i="1"/>
  <c r="O123" i="1" s="1"/>
  <c r="W387" i="1"/>
  <c r="X399" i="1" s="1"/>
  <c r="Y387" i="1"/>
  <c r="Z399" i="1" s="1"/>
  <c r="N121" i="1" l="1"/>
  <c r="O124" i="1"/>
  <c r="AE123" i="21741"/>
  <c r="AD123" i="21741"/>
  <c r="AD124" i="21741"/>
  <c r="AA123" i="21741"/>
  <c r="AB123" i="21741"/>
  <c r="AA124" i="21741"/>
  <c r="X124" i="21741"/>
  <c r="X123" i="21741"/>
  <c r="Y123" i="21741"/>
  <c r="V123" i="21741"/>
  <c r="U123" i="21741"/>
  <c r="U124" i="21741"/>
  <c r="Y121" i="1"/>
  <c r="Z125" i="1" s="1"/>
  <c r="W121" i="1"/>
  <c r="X125" i="1" s="1"/>
  <c r="R122" i="1"/>
  <c r="U121" i="1"/>
  <c r="U122" i="1"/>
  <c r="R121" i="1"/>
  <c r="R120" i="1"/>
  <c r="N119" i="1"/>
  <c r="N120" i="1"/>
  <c r="Z388" i="21741"/>
  <c r="AB400" i="21741" s="1"/>
  <c r="AC388" i="21741"/>
  <c r="AE400" i="21741" s="1"/>
  <c r="O388" i="21741"/>
  <c r="P388" i="21741"/>
  <c r="R388" i="21741"/>
  <c r="I388" i="21741"/>
  <c r="J388" i="21741"/>
  <c r="AD389" i="21741" l="1"/>
  <c r="AA389" i="21741"/>
  <c r="Q252" i="21727"/>
  <c r="R264" i="21727" s="1"/>
  <c r="U252" i="21727"/>
  <c r="V264" i="21727" s="1"/>
  <c r="N252" i="21727"/>
  <c r="L252" i="21727"/>
  <c r="M252" i="21727"/>
  <c r="G252" i="21727"/>
  <c r="E252" i="21727"/>
  <c r="F252" i="21727"/>
  <c r="H263" i="21725"/>
  <c r="E263" i="21725"/>
  <c r="T388" i="21741"/>
  <c r="V400" i="21741" s="1"/>
  <c r="W388" i="21741"/>
  <c r="Y400" i="21741" s="1"/>
  <c r="Q388" i="21741"/>
  <c r="L388" i="21741"/>
  <c r="M388" i="21741"/>
  <c r="F388" i="21741"/>
  <c r="G388" i="21741"/>
  <c r="J386" i="1"/>
  <c r="M386" i="1"/>
  <c r="O398" i="1" s="1"/>
  <c r="Q386" i="1"/>
  <c r="S398" i="1" s="1"/>
  <c r="T386" i="1"/>
  <c r="V398" i="1" s="1"/>
  <c r="H386" i="1"/>
  <c r="I386" i="1"/>
  <c r="D263" i="2224" s="1"/>
  <c r="E386" i="1"/>
  <c r="F386" i="1"/>
  <c r="C263" i="2224" s="1"/>
  <c r="O253" i="21727" l="1"/>
  <c r="P264" i="21727"/>
  <c r="H253" i="21727"/>
  <c r="I264" i="21727"/>
  <c r="J120" i="1"/>
  <c r="L124" i="1" s="1"/>
  <c r="L398" i="1"/>
  <c r="U389" i="21741"/>
  <c r="X389" i="21741"/>
  <c r="R387" i="1"/>
  <c r="N387" i="1"/>
  <c r="U387" i="1"/>
  <c r="K387" i="1"/>
  <c r="W386" i="1"/>
  <c r="X398" i="1" s="1"/>
  <c r="Y386" i="1"/>
  <c r="Z398" i="1" s="1"/>
  <c r="Z387" i="21741"/>
  <c r="AC387" i="21741"/>
  <c r="O387" i="21741"/>
  <c r="P387" i="21741"/>
  <c r="R387" i="21741"/>
  <c r="I387" i="21741"/>
  <c r="J387" i="21741"/>
  <c r="K121" i="1" l="1"/>
  <c r="AD388" i="21741"/>
  <c r="AE399" i="21741"/>
  <c r="AA388" i="21741"/>
  <c r="AB399" i="21741"/>
  <c r="Y120" i="1"/>
  <c r="Z124" i="1" s="1"/>
  <c r="W120" i="1"/>
  <c r="X124" i="1" s="1"/>
  <c r="J127" i="21727"/>
  <c r="J128" i="21727"/>
  <c r="J129" i="21727"/>
  <c r="J130" i="21727"/>
  <c r="J131" i="21727"/>
  <c r="J132" i="21727"/>
  <c r="J133" i="21727"/>
  <c r="J134" i="21727"/>
  <c r="J135" i="21727"/>
  <c r="J136" i="21727"/>
  <c r="J137" i="21727"/>
  <c r="J138" i="21727"/>
  <c r="J139" i="21727"/>
  <c r="J140" i="21727"/>
  <c r="J141" i="21727"/>
  <c r="J142" i="21727"/>
  <c r="J143" i="21727"/>
  <c r="J144" i="21727"/>
  <c r="J145" i="21727"/>
  <c r="J146" i="21727"/>
  <c r="J147" i="21727"/>
  <c r="J148" i="21727"/>
  <c r="J149" i="21727"/>
  <c r="J150" i="21727"/>
  <c r="J151" i="21727"/>
  <c r="J152" i="21727"/>
  <c r="J153" i="21727"/>
  <c r="J154" i="21727"/>
  <c r="J155" i="21727"/>
  <c r="J156" i="21727"/>
  <c r="J157" i="21727"/>
  <c r="J158" i="21727"/>
  <c r="J159" i="21727"/>
  <c r="J160" i="21727"/>
  <c r="J161" i="21727"/>
  <c r="J162" i="21727"/>
  <c r="J163" i="21727"/>
  <c r="J164" i="21727"/>
  <c r="J165" i="21727"/>
  <c r="J166" i="21727"/>
  <c r="J167" i="21727"/>
  <c r="J168" i="21727"/>
  <c r="J169" i="21727"/>
  <c r="J170" i="21727"/>
  <c r="J171" i="21727"/>
  <c r="J172" i="21727"/>
  <c r="J173" i="21727"/>
  <c r="J174" i="21727"/>
  <c r="J175" i="21727"/>
  <c r="J176" i="21727"/>
  <c r="J177" i="21727"/>
  <c r="J178" i="21727"/>
  <c r="J179" i="21727"/>
  <c r="J180" i="21727"/>
  <c r="J181" i="21727"/>
  <c r="J182" i="21727"/>
  <c r="J183" i="21727"/>
  <c r="J184" i="21727"/>
  <c r="J185" i="21727"/>
  <c r="J186" i="21727"/>
  <c r="J187" i="21727"/>
  <c r="J188" i="21727"/>
  <c r="J189" i="21727"/>
  <c r="J190" i="21727"/>
  <c r="J191" i="21727"/>
  <c r="J192" i="21727"/>
  <c r="J193" i="21727"/>
  <c r="J194" i="21727"/>
  <c r="J195" i="21727"/>
  <c r="J196" i="21727"/>
  <c r="J197" i="21727"/>
  <c r="J210" i="21727"/>
  <c r="J211" i="21727"/>
  <c r="J212" i="21727"/>
  <c r="J213" i="21727"/>
  <c r="J214" i="21727"/>
  <c r="J215" i="21727"/>
  <c r="J216" i="21727"/>
  <c r="J217" i="21727"/>
  <c r="J218" i="21727"/>
  <c r="J219" i="21727"/>
  <c r="J220" i="21727"/>
  <c r="J221" i="21727"/>
  <c r="J222" i="21727"/>
  <c r="J223" i="21727"/>
  <c r="J224" i="21727"/>
  <c r="J225" i="21727"/>
  <c r="J226" i="21727"/>
  <c r="J227" i="21727"/>
  <c r="J228" i="21727"/>
  <c r="J229" i="21727"/>
  <c r="J230" i="21727"/>
  <c r="J231" i="21727"/>
  <c r="J232" i="21727"/>
  <c r="J233" i="21727"/>
  <c r="J234" i="21727"/>
  <c r="J235" i="21727"/>
  <c r="J236" i="21727"/>
  <c r="J237" i="21727"/>
  <c r="J238" i="21727"/>
  <c r="J239" i="21727"/>
  <c r="J240" i="21727"/>
  <c r="J241" i="21727"/>
  <c r="J242" i="21727"/>
  <c r="J243" i="21727"/>
  <c r="J244" i="21727"/>
  <c r="J245" i="21727"/>
  <c r="J107" i="21727"/>
  <c r="J108" i="21727"/>
  <c r="J109" i="21727"/>
  <c r="J110" i="21727"/>
  <c r="J111" i="21727"/>
  <c r="J112" i="21727"/>
  <c r="J113" i="21727"/>
  <c r="J114" i="21727"/>
  <c r="J115" i="21727"/>
  <c r="J116" i="21727"/>
  <c r="J117" i="21727"/>
  <c r="J118" i="21727"/>
  <c r="J119" i="21727"/>
  <c r="J120" i="21727"/>
  <c r="J121" i="21727"/>
  <c r="J122" i="21727"/>
  <c r="J123" i="21727"/>
  <c r="J124" i="21727"/>
  <c r="J125" i="21727"/>
  <c r="J126" i="21727"/>
  <c r="C114" i="21727"/>
  <c r="C115" i="21727"/>
  <c r="C116" i="21727"/>
  <c r="C117" i="21727"/>
  <c r="C118" i="21727"/>
  <c r="C119" i="21727"/>
  <c r="C120" i="21727"/>
  <c r="C121" i="21727"/>
  <c r="C122" i="21727"/>
  <c r="C123" i="21727"/>
  <c r="C124" i="21727"/>
  <c r="C125" i="21727"/>
  <c r="C126" i="21727"/>
  <c r="C127" i="21727"/>
  <c r="C128" i="21727"/>
  <c r="C129" i="21727"/>
  <c r="C130" i="21727"/>
  <c r="C131" i="21727"/>
  <c r="C132" i="21727"/>
  <c r="C133" i="21727"/>
  <c r="C134" i="21727"/>
  <c r="C135" i="21727"/>
  <c r="C136" i="21727"/>
  <c r="C137" i="21727"/>
  <c r="C138" i="21727"/>
  <c r="C139" i="21727"/>
  <c r="C140" i="21727"/>
  <c r="C141" i="21727"/>
  <c r="C142" i="21727"/>
  <c r="C143" i="21727"/>
  <c r="C144" i="21727"/>
  <c r="C145" i="21727"/>
  <c r="C146" i="21727"/>
  <c r="C147" i="21727"/>
  <c r="C148" i="21727"/>
  <c r="C149" i="21727"/>
  <c r="C150" i="21727"/>
  <c r="C151" i="21727"/>
  <c r="C152" i="21727"/>
  <c r="C153" i="21727"/>
  <c r="C154" i="21727"/>
  <c r="C155" i="21727"/>
  <c r="C156" i="21727"/>
  <c r="C157" i="21727"/>
  <c r="C158" i="21727"/>
  <c r="C159" i="21727"/>
  <c r="C160" i="21727"/>
  <c r="C161" i="21727"/>
  <c r="C162" i="21727"/>
  <c r="C163" i="21727"/>
  <c r="C164" i="21727"/>
  <c r="C165" i="21727"/>
  <c r="C166" i="21727"/>
  <c r="C167" i="21727"/>
  <c r="C168" i="21727"/>
  <c r="C169" i="21727"/>
  <c r="C170" i="21727"/>
  <c r="C171" i="21727"/>
  <c r="C172" i="21727"/>
  <c r="C173" i="21727"/>
  <c r="C174" i="21727"/>
  <c r="C175" i="21727"/>
  <c r="C176" i="21727"/>
  <c r="C177" i="21727"/>
  <c r="C178" i="21727"/>
  <c r="C179" i="21727"/>
  <c r="C180" i="21727"/>
  <c r="C181" i="21727"/>
  <c r="C182" i="21727"/>
  <c r="C183" i="21727"/>
  <c r="C184" i="21727"/>
  <c r="C185" i="21727"/>
  <c r="C186" i="21727"/>
  <c r="C187" i="21727"/>
  <c r="C188" i="21727"/>
  <c r="C189" i="21727"/>
  <c r="C190" i="21727"/>
  <c r="C191" i="21727"/>
  <c r="C192" i="21727"/>
  <c r="C193" i="21727"/>
  <c r="C194" i="21727"/>
  <c r="C195" i="21727"/>
  <c r="C196" i="21727"/>
  <c r="C197" i="21727"/>
  <c r="C210" i="21727"/>
  <c r="C211" i="21727"/>
  <c r="C212" i="21727"/>
  <c r="C213" i="21727"/>
  <c r="C214" i="21727"/>
  <c r="C215" i="21727"/>
  <c r="C216" i="21727"/>
  <c r="C217" i="21727"/>
  <c r="C218" i="21727"/>
  <c r="C219" i="21727"/>
  <c r="C220" i="21727"/>
  <c r="C221" i="21727"/>
  <c r="C222" i="21727"/>
  <c r="C223" i="21727"/>
  <c r="C224" i="21727"/>
  <c r="C225" i="21727"/>
  <c r="C226" i="21727"/>
  <c r="C227" i="21727"/>
  <c r="C228" i="21727"/>
  <c r="C229" i="21727"/>
  <c r="C230" i="21727"/>
  <c r="C231" i="21727"/>
  <c r="C232" i="21727"/>
  <c r="C233" i="21727"/>
  <c r="H42" i="21725"/>
  <c r="H43" i="21725"/>
  <c r="H44" i="21725"/>
  <c r="H45" i="21725"/>
  <c r="H46" i="21725"/>
  <c r="H47" i="21725"/>
  <c r="H48" i="21725"/>
  <c r="H49" i="21725"/>
  <c r="H50" i="21725"/>
  <c r="H51" i="21725"/>
  <c r="H52" i="21725"/>
  <c r="H53" i="21725"/>
  <c r="H54" i="21725"/>
  <c r="H55" i="21725"/>
  <c r="H56" i="21725"/>
  <c r="H57" i="21725"/>
  <c r="H58" i="21725"/>
  <c r="H59" i="21725"/>
  <c r="H60" i="21725"/>
  <c r="H61" i="21725"/>
  <c r="H62" i="21725"/>
  <c r="H63" i="21725"/>
  <c r="H64" i="21725"/>
  <c r="H65" i="21725"/>
  <c r="H66" i="21725"/>
  <c r="H67" i="21725"/>
  <c r="H68" i="21725"/>
  <c r="H69" i="21725"/>
  <c r="H70" i="21725"/>
  <c r="H71" i="21725"/>
  <c r="H72" i="21725"/>
  <c r="H73" i="21725"/>
  <c r="H74" i="21725"/>
  <c r="H75" i="21725"/>
  <c r="H76" i="21725"/>
  <c r="H77" i="21725"/>
  <c r="H78" i="21725"/>
  <c r="H79" i="21725"/>
  <c r="H80" i="21725"/>
  <c r="H81" i="21725"/>
  <c r="H82" i="21725"/>
  <c r="H83" i="21725"/>
  <c r="H84" i="21725"/>
  <c r="H85" i="21725"/>
  <c r="H86" i="21725"/>
  <c r="H87" i="21725"/>
  <c r="H88" i="21725"/>
  <c r="H89" i="21725"/>
  <c r="H90" i="21725"/>
  <c r="H91" i="21725"/>
  <c r="H92" i="21725"/>
  <c r="H93" i="21725"/>
  <c r="H94" i="21725"/>
  <c r="H95" i="21725"/>
  <c r="H96" i="21725"/>
  <c r="H97" i="21725"/>
  <c r="H98" i="21725"/>
  <c r="H99" i="21725"/>
  <c r="H100" i="21725"/>
  <c r="H101" i="21725"/>
  <c r="H102" i="21725"/>
  <c r="H103" i="21725"/>
  <c r="H104" i="21725"/>
  <c r="H105" i="21725"/>
  <c r="H106" i="21725"/>
  <c r="H107" i="21725"/>
  <c r="H108" i="21725"/>
  <c r="H109" i="21725"/>
  <c r="H110" i="21725"/>
  <c r="H111" i="21725"/>
  <c r="H112" i="21725"/>
  <c r="H113" i="21725"/>
  <c r="H114" i="21725"/>
  <c r="H115" i="21725"/>
  <c r="H116" i="21725"/>
  <c r="H117" i="21725"/>
  <c r="H118" i="21725"/>
  <c r="H119" i="21725"/>
  <c r="H120" i="21725"/>
  <c r="H121" i="21725"/>
  <c r="H122" i="21725"/>
  <c r="H123" i="21725"/>
  <c r="H124" i="21725"/>
  <c r="H125" i="21725"/>
  <c r="H126" i="21725"/>
  <c r="H127" i="21725"/>
  <c r="H128" i="21725"/>
  <c r="H129" i="21725"/>
  <c r="H130" i="21725"/>
  <c r="H131" i="21725"/>
  <c r="H132" i="21725"/>
  <c r="H133" i="21725"/>
  <c r="H134" i="21725"/>
  <c r="H135" i="21725"/>
  <c r="H136" i="21725"/>
  <c r="H137" i="21725"/>
  <c r="H138" i="21725"/>
  <c r="H139" i="21725"/>
  <c r="H140" i="21725"/>
  <c r="H141" i="21725"/>
  <c r="H142" i="21725"/>
  <c r="H143" i="21725"/>
  <c r="H144" i="21725"/>
  <c r="H145" i="21725"/>
  <c r="H146" i="21725"/>
  <c r="H147" i="21725"/>
  <c r="H148" i="21725"/>
  <c r="H149" i="21725"/>
  <c r="H150" i="21725"/>
  <c r="H151" i="21725"/>
  <c r="H152" i="21725"/>
  <c r="H153" i="21725"/>
  <c r="H154" i="21725"/>
  <c r="H155" i="21725"/>
  <c r="H156" i="21725"/>
  <c r="H157" i="21725"/>
  <c r="H158" i="21725"/>
  <c r="H159" i="21725"/>
  <c r="H160" i="21725"/>
  <c r="H161" i="21725"/>
  <c r="H162" i="21725"/>
  <c r="H163" i="21725"/>
  <c r="H164" i="21725"/>
  <c r="H165" i="21725"/>
  <c r="H166" i="21725"/>
  <c r="H167" i="21725"/>
  <c r="H168" i="21725"/>
  <c r="H169" i="21725"/>
  <c r="H170" i="21725"/>
  <c r="H171" i="21725"/>
  <c r="H172" i="21725"/>
  <c r="H173" i="21725"/>
  <c r="H174" i="21725"/>
  <c r="H175" i="21725"/>
  <c r="H176" i="21725"/>
  <c r="H177" i="21725"/>
  <c r="H178" i="21725"/>
  <c r="H179" i="21725"/>
  <c r="H180" i="21725"/>
  <c r="H181" i="21725"/>
  <c r="H182" i="21725"/>
  <c r="H183" i="21725"/>
  <c r="H184" i="21725"/>
  <c r="H185" i="21725"/>
  <c r="H186" i="21725"/>
  <c r="H187" i="21725"/>
  <c r="H188" i="21725"/>
  <c r="H189" i="21725"/>
  <c r="H190" i="21725"/>
  <c r="H191" i="21725"/>
  <c r="H192" i="21725"/>
  <c r="H193" i="21725"/>
  <c r="H194" i="21725"/>
  <c r="H195" i="21725"/>
  <c r="H196" i="21725"/>
  <c r="H197" i="21725"/>
  <c r="H198" i="21725"/>
  <c r="H199" i="21725"/>
  <c r="H200" i="21725"/>
  <c r="H201" i="21725"/>
  <c r="H202" i="21725"/>
  <c r="H203" i="21725"/>
  <c r="H204" i="21725"/>
  <c r="H205" i="21725"/>
  <c r="H206" i="21725"/>
  <c r="H207" i="21725"/>
  <c r="H208" i="21725"/>
  <c r="H209" i="21725"/>
  <c r="H210" i="21725"/>
  <c r="H211" i="21725"/>
  <c r="H212" i="21725"/>
  <c r="H213" i="21725"/>
  <c r="H214" i="21725"/>
  <c r="H215" i="21725"/>
  <c r="H216" i="21725"/>
  <c r="H217" i="21725"/>
  <c r="H218" i="21725"/>
  <c r="H219" i="21725"/>
  <c r="H220" i="21725"/>
  <c r="H221" i="21725"/>
  <c r="H222" i="21725"/>
  <c r="H223" i="21725"/>
  <c r="H224" i="21725"/>
  <c r="H225" i="21725"/>
  <c r="H226" i="21725"/>
  <c r="H227" i="21725"/>
  <c r="H228" i="21725"/>
  <c r="H229" i="21725"/>
  <c r="H230" i="21725"/>
  <c r="H231" i="21725"/>
  <c r="H232" i="21725"/>
  <c r="H233" i="21725"/>
  <c r="H234" i="21725"/>
  <c r="H235" i="21725"/>
  <c r="H236" i="21725"/>
  <c r="H237" i="21725"/>
  <c r="H238" i="21725"/>
  <c r="H239" i="21725"/>
  <c r="H240" i="21725"/>
  <c r="H241" i="21725"/>
  <c r="H242" i="21725"/>
  <c r="H243" i="21725"/>
  <c r="H244" i="21725"/>
  <c r="H245" i="21725"/>
  <c r="H246" i="21725"/>
  <c r="H247" i="21725"/>
  <c r="H248" i="21725"/>
  <c r="H249" i="21725"/>
  <c r="H250" i="21725"/>
  <c r="H251" i="21725"/>
  <c r="H252" i="21725"/>
  <c r="H253" i="21725"/>
  <c r="H254" i="21725"/>
  <c r="H255" i="21725"/>
  <c r="H256" i="21725"/>
  <c r="H257" i="21725"/>
  <c r="H258" i="21725"/>
  <c r="H259" i="21725"/>
  <c r="H260" i="21725"/>
  <c r="H261" i="21725"/>
  <c r="H262" i="21725"/>
  <c r="H41" i="21725"/>
  <c r="E42" i="21725" l="1"/>
  <c r="E43" i="21725"/>
  <c r="E44" i="21725"/>
  <c r="E45" i="21725"/>
  <c r="E46" i="21725"/>
  <c r="E47" i="21725"/>
  <c r="E48" i="21725"/>
  <c r="E49" i="21725"/>
  <c r="E50" i="21725"/>
  <c r="E51" i="21725"/>
  <c r="E52" i="21725"/>
  <c r="E53" i="21725"/>
  <c r="E54" i="21725"/>
  <c r="E55" i="21725"/>
  <c r="E56" i="21725"/>
  <c r="E57" i="21725"/>
  <c r="E58" i="21725"/>
  <c r="E59" i="21725"/>
  <c r="E60" i="21725"/>
  <c r="E61" i="21725"/>
  <c r="E62" i="21725"/>
  <c r="E63" i="21725"/>
  <c r="E64" i="21725"/>
  <c r="E65" i="21725"/>
  <c r="E66" i="21725"/>
  <c r="E67" i="21725"/>
  <c r="E68" i="21725"/>
  <c r="E69" i="21725"/>
  <c r="E70" i="21725"/>
  <c r="E71" i="21725"/>
  <c r="E72" i="21725"/>
  <c r="E73" i="21725"/>
  <c r="E74" i="21725"/>
  <c r="E75" i="21725"/>
  <c r="E76" i="21725"/>
  <c r="E77" i="21725"/>
  <c r="E78" i="21725"/>
  <c r="E79" i="21725"/>
  <c r="E80" i="21725"/>
  <c r="E81" i="21725"/>
  <c r="E82" i="21725"/>
  <c r="E83" i="21725"/>
  <c r="E84" i="21725"/>
  <c r="E85" i="21725"/>
  <c r="E86" i="21725"/>
  <c r="E87" i="21725"/>
  <c r="E88" i="21725"/>
  <c r="E89" i="21725"/>
  <c r="E90" i="21725"/>
  <c r="E91" i="21725"/>
  <c r="E92" i="21725"/>
  <c r="E93" i="21725"/>
  <c r="E94" i="21725"/>
  <c r="E95" i="21725"/>
  <c r="E96" i="21725"/>
  <c r="E97" i="21725"/>
  <c r="E98" i="21725"/>
  <c r="E99" i="21725"/>
  <c r="E100" i="21725"/>
  <c r="E101" i="21725"/>
  <c r="E102" i="21725"/>
  <c r="E103" i="21725"/>
  <c r="E104" i="21725"/>
  <c r="E105" i="21725"/>
  <c r="E106" i="21725"/>
  <c r="E107" i="21725"/>
  <c r="E108" i="21725"/>
  <c r="E109" i="21725"/>
  <c r="E110" i="21725"/>
  <c r="E111" i="21725"/>
  <c r="E112" i="21725"/>
  <c r="E113" i="21725"/>
  <c r="E114" i="21725"/>
  <c r="E115" i="21725"/>
  <c r="E116" i="21725"/>
  <c r="E117" i="21725"/>
  <c r="E118" i="21725"/>
  <c r="E119" i="21725"/>
  <c r="E120" i="21725"/>
  <c r="E121" i="21725"/>
  <c r="E122" i="21725"/>
  <c r="E123" i="21725"/>
  <c r="E124" i="21725"/>
  <c r="E125" i="21725"/>
  <c r="E126" i="21725"/>
  <c r="E127" i="21725"/>
  <c r="E128" i="21725"/>
  <c r="E129" i="21725"/>
  <c r="E130" i="21725"/>
  <c r="E131" i="21725"/>
  <c r="E132" i="21725"/>
  <c r="E133" i="21725"/>
  <c r="E134" i="21725"/>
  <c r="E135" i="21725"/>
  <c r="E136" i="21725"/>
  <c r="E137" i="21725"/>
  <c r="E138" i="21725"/>
  <c r="E139" i="21725"/>
  <c r="E140" i="21725"/>
  <c r="E141" i="21725"/>
  <c r="E142" i="21725"/>
  <c r="E143" i="21725"/>
  <c r="E144" i="21725"/>
  <c r="E145" i="21725"/>
  <c r="E146" i="21725"/>
  <c r="E147" i="21725"/>
  <c r="E148" i="21725"/>
  <c r="E149" i="21725"/>
  <c r="E150" i="21725"/>
  <c r="E151" i="21725"/>
  <c r="E152" i="21725"/>
  <c r="E153" i="21725"/>
  <c r="E154" i="21725"/>
  <c r="E155" i="21725"/>
  <c r="E156" i="21725"/>
  <c r="E157" i="21725"/>
  <c r="E158" i="21725"/>
  <c r="E159" i="21725"/>
  <c r="E160" i="21725"/>
  <c r="E161" i="21725"/>
  <c r="E162" i="21725"/>
  <c r="E163" i="21725"/>
  <c r="E164" i="21725"/>
  <c r="E165" i="21725"/>
  <c r="E166" i="21725"/>
  <c r="E167" i="21725"/>
  <c r="E168" i="21725"/>
  <c r="E169" i="21725"/>
  <c r="E170" i="21725"/>
  <c r="E171" i="21725"/>
  <c r="E172" i="21725"/>
  <c r="E173" i="21725"/>
  <c r="E174" i="21725"/>
  <c r="E175" i="21725"/>
  <c r="E176" i="21725"/>
  <c r="E177" i="21725"/>
  <c r="E178" i="21725"/>
  <c r="E179" i="21725"/>
  <c r="E180" i="21725"/>
  <c r="E181" i="21725"/>
  <c r="E182" i="21725"/>
  <c r="E183" i="21725"/>
  <c r="E184" i="21725"/>
  <c r="E185" i="21725"/>
  <c r="E186" i="21725"/>
  <c r="E187" i="21725"/>
  <c r="E188" i="21725"/>
  <c r="E189" i="21725"/>
  <c r="E190" i="21725"/>
  <c r="E191" i="21725"/>
  <c r="E192" i="21725"/>
  <c r="E193" i="21725"/>
  <c r="E194" i="21725"/>
  <c r="E195" i="21725"/>
  <c r="E196" i="21725"/>
  <c r="E197" i="21725"/>
  <c r="E198" i="21725"/>
  <c r="E199" i="21725"/>
  <c r="E200" i="21725"/>
  <c r="E201" i="21725"/>
  <c r="E202" i="21725"/>
  <c r="E203" i="21725"/>
  <c r="E204" i="21725"/>
  <c r="E205" i="21725"/>
  <c r="E206" i="21725"/>
  <c r="E207" i="21725"/>
  <c r="E208" i="21725"/>
  <c r="E209" i="21725"/>
  <c r="E210" i="21725"/>
  <c r="E211" i="21725"/>
  <c r="E212" i="21725"/>
  <c r="E213" i="21725"/>
  <c r="E214" i="21725"/>
  <c r="E215" i="21725"/>
  <c r="E216" i="21725"/>
  <c r="E217" i="21725"/>
  <c r="E218" i="21725"/>
  <c r="E219" i="21725"/>
  <c r="E220" i="21725"/>
  <c r="E221" i="21725"/>
  <c r="E222" i="21725"/>
  <c r="E223" i="21725"/>
  <c r="E224" i="21725"/>
  <c r="E225" i="21725"/>
  <c r="E226" i="21725"/>
  <c r="E227" i="21725"/>
  <c r="E228" i="21725"/>
  <c r="E229" i="21725"/>
  <c r="E230" i="21725"/>
  <c r="E231" i="21725"/>
  <c r="E232" i="21725"/>
  <c r="E233" i="21725"/>
  <c r="E234" i="21725"/>
  <c r="E235" i="21725"/>
  <c r="E236" i="21725"/>
  <c r="E237" i="21725"/>
  <c r="E238" i="21725"/>
  <c r="E239" i="21725"/>
  <c r="E240" i="21725"/>
  <c r="E241" i="21725"/>
  <c r="E242" i="21725"/>
  <c r="E243" i="21725"/>
  <c r="E244" i="21725"/>
  <c r="E245" i="21725"/>
  <c r="E246" i="21725"/>
  <c r="E247" i="21725"/>
  <c r="E248" i="21725"/>
  <c r="E249" i="21725"/>
  <c r="E250" i="21725"/>
  <c r="E251" i="21725"/>
  <c r="E252" i="21725"/>
  <c r="E253" i="21725"/>
  <c r="E254" i="21725"/>
  <c r="E255" i="21725"/>
  <c r="E256" i="21725"/>
  <c r="E257" i="21725"/>
  <c r="E258" i="21725"/>
  <c r="E259" i="21725"/>
  <c r="E260" i="21725"/>
  <c r="E261" i="21725"/>
  <c r="E262" i="21725"/>
  <c r="E41" i="21725"/>
  <c r="G117" i="1" l="1"/>
  <c r="G116" i="1"/>
  <c r="I120" i="1" s="1"/>
  <c r="G115" i="1"/>
  <c r="I119" i="1" s="1"/>
  <c r="G114" i="1"/>
  <c r="D117" i="1"/>
  <c r="F121" i="1" s="1"/>
  <c r="D116" i="1"/>
  <c r="D115" i="1"/>
  <c r="D114" i="1"/>
  <c r="H117" i="1" l="1"/>
  <c r="H118" i="1"/>
  <c r="I121" i="1"/>
  <c r="H115" i="1"/>
  <c r="T117" i="1"/>
  <c r="V121" i="1" s="1"/>
  <c r="T114" i="1"/>
  <c r="T115" i="1"/>
  <c r="T116" i="1"/>
  <c r="I118" i="1"/>
  <c r="Q115" i="1"/>
  <c r="Q116" i="1"/>
  <c r="S120" i="1" s="1"/>
  <c r="Q117" i="1"/>
  <c r="S121" i="1" s="1"/>
  <c r="Q114" i="1"/>
  <c r="F118" i="1"/>
  <c r="J115" i="1"/>
  <c r="F119" i="1"/>
  <c r="M116" i="1"/>
  <c r="O120" i="1" s="1"/>
  <c r="F120" i="1"/>
  <c r="J117" i="1"/>
  <c r="L121" i="1" s="1"/>
  <c r="E118" i="1"/>
  <c r="J116" i="1"/>
  <c r="M114" i="1"/>
  <c r="O118" i="1" s="1"/>
  <c r="E115" i="1"/>
  <c r="M115" i="1"/>
  <c r="O119" i="1" s="1"/>
  <c r="E117" i="1"/>
  <c r="M117" i="1"/>
  <c r="J114" i="1"/>
  <c r="K115" i="1" s="1"/>
  <c r="H116" i="1"/>
  <c r="E116" i="1"/>
  <c r="Q251" i="21727"/>
  <c r="R263" i="21727" s="1"/>
  <c r="U251" i="21727"/>
  <c r="V263" i="21727" s="1"/>
  <c r="N251" i="21727"/>
  <c r="L251" i="21727"/>
  <c r="M251" i="21727"/>
  <c r="G251" i="21727"/>
  <c r="E251" i="21727"/>
  <c r="F251" i="21727"/>
  <c r="T387" i="21741"/>
  <c r="V399" i="21741" s="1"/>
  <c r="W387" i="21741"/>
  <c r="Q387" i="21741"/>
  <c r="L387" i="21741"/>
  <c r="M387" i="21741"/>
  <c r="F387" i="21741"/>
  <c r="G387" i="21741"/>
  <c r="Q385" i="1"/>
  <c r="T385" i="1"/>
  <c r="J385" i="1"/>
  <c r="M385" i="1"/>
  <c r="H385" i="1"/>
  <c r="I385" i="1"/>
  <c r="D262" i="2224" s="1"/>
  <c r="E385" i="1"/>
  <c r="F385" i="1"/>
  <c r="C262" i="2224" s="1"/>
  <c r="O252" i="21727" l="1"/>
  <c r="P263" i="21727"/>
  <c r="H252" i="21727"/>
  <c r="I263" i="21727"/>
  <c r="X388" i="21741"/>
  <c r="Y399" i="21741"/>
  <c r="U386" i="1"/>
  <c r="V397" i="1"/>
  <c r="N386" i="1"/>
  <c r="O397" i="1"/>
  <c r="K386" i="1"/>
  <c r="L397" i="1"/>
  <c r="R386" i="1"/>
  <c r="S397" i="1"/>
  <c r="N118" i="1"/>
  <c r="O121" i="1"/>
  <c r="U115" i="1"/>
  <c r="U117" i="1"/>
  <c r="U116" i="1"/>
  <c r="V120" i="1"/>
  <c r="K117" i="1"/>
  <c r="L120" i="1"/>
  <c r="K116" i="1"/>
  <c r="U388" i="21741"/>
  <c r="N117" i="1"/>
  <c r="N115" i="1"/>
  <c r="N116" i="1"/>
  <c r="Y385" i="1"/>
  <c r="Z397" i="1" s="1"/>
  <c r="W385" i="1"/>
  <c r="X397" i="1" s="1"/>
  <c r="Z386" i="21741" l="1"/>
  <c r="AC386" i="21741"/>
  <c r="O386" i="21741"/>
  <c r="P386" i="21741"/>
  <c r="R386" i="21741"/>
  <c r="I386" i="21741"/>
  <c r="J386" i="21741"/>
  <c r="AD387" i="21741" l="1"/>
  <c r="AE398" i="21741"/>
  <c r="AA387" i="21741"/>
  <c r="AB398" i="21741"/>
  <c r="Q250" i="21727"/>
  <c r="R262" i="21727" s="1"/>
  <c r="U250" i="21727"/>
  <c r="V262" i="21727" s="1"/>
  <c r="N250" i="21727"/>
  <c r="P262" i="21727" s="1"/>
  <c r="L250" i="21727"/>
  <c r="M250" i="21727"/>
  <c r="G250" i="21727"/>
  <c r="I262" i="21727" s="1"/>
  <c r="E250" i="21727"/>
  <c r="F250" i="21727"/>
  <c r="T386" i="21741"/>
  <c r="W386" i="21741"/>
  <c r="Q386" i="21741"/>
  <c r="L386" i="21741"/>
  <c r="M386" i="21741"/>
  <c r="F386" i="21741"/>
  <c r="G386" i="21741"/>
  <c r="H384" i="1"/>
  <c r="I384" i="1"/>
  <c r="D261" i="2224" s="1"/>
  <c r="J384" i="1"/>
  <c r="M384" i="1"/>
  <c r="R385" i="1"/>
  <c r="T384" i="1"/>
  <c r="E384" i="1"/>
  <c r="F384" i="1"/>
  <c r="C261" i="2224" s="1"/>
  <c r="X387" i="21741" l="1"/>
  <c r="Y398" i="21741"/>
  <c r="U387" i="21741"/>
  <c r="V398" i="21741"/>
  <c r="U385" i="1"/>
  <c r="V396" i="1"/>
  <c r="N385" i="1"/>
  <c r="O396" i="1"/>
  <c r="K385" i="1"/>
  <c r="L396" i="1"/>
  <c r="O251" i="21727"/>
  <c r="H251" i="21727"/>
  <c r="Y384" i="1"/>
  <c r="Z396" i="1" s="1"/>
  <c r="W384" i="1"/>
  <c r="X396" i="1" s="1"/>
  <c r="Z385" i="21741"/>
  <c r="AB397" i="21741" s="1"/>
  <c r="AC385" i="21741"/>
  <c r="AE397" i="21741" s="1"/>
  <c r="O385" i="21741"/>
  <c r="P385" i="21741"/>
  <c r="I385" i="21741"/>
  <c r="J385" i="21741"/>
  <c r="AD386" i="21741" l="1"/>
  <c r="AA122" i="21741"/>
  <c r="AA386" i="21741"/>
  <c r="T383" i="1"/>
  <c r="V395" i="1" s="1"/>
  <c r="AD122" i="21741" l="1"/>
  <c r="U384" i="1"/>
  <c r="T385" i="21741"/>
  <c r="V397" i="21741" s="1"/>
  <c r="W385" i="21741"/>
  <c r="Y397" i="21741" s="1"/>
  <c r="Q385" i="21741"/>
  <c r="R385" i="21741"/>
  <c r="L385" i="21741"/>
  <c r="M385" i="21741"/>
  <c r="F385" i="21741"/>
  <c r="G385" i="21741"/>
  <c r="Q249" i="21727"/>
  <c r="R261" i="21727" s="1"/>
  <c r="U249" i="21727"/>
  <c r="V261" i="21727" s="1"/>
  <c r="N249" i="21727"/>
  <c r="L249" i="21727"/>
  <c r="M249" i="21727"/>
  <c r="G249" i="21727"/>
  <c r="E249" i="21727"/>
  <c r="F249" i="21727"/>
  <c r="Q383" i="1"/>
  <c r="S395" i="1" s="1"/>
  <c r="J383" i="1"/>
  <c r="M383" i="1"/>
  <c r="H383" i="1"/>
  <c r="I383" i="1"/>
  <c r="D260" i="2224" s="1"/>
  <c r="E383" i="1"/>
  <c r="F383" i="1"/>
  <c r="C260" i="2224" s="1"/>
  <c r="O250" i="21727" l="1"/>
  <c r="P261" i="21727"/>
  <c r="H250" i="21727"/>
  <c r="I261" i="21727"/>
  <c r="J119" i="1"/>
  <c r="L119" i="1" s="1"/>
  <c r="L395" i="1"/>
  <c r="N384" i="1"/>
  <c r="O395" i="1"/>
  <c r="X386" i="21741"/>
  <c r="U386" i="21741"/>
  <c r="Y119" i="1"/>
  <c r="Z123" i="1" s="1"/>
  <c r="S119" i="1"/>
  <c r="W119" i="1"/>
  <c r="X123" i="1" s="1"/>
  <c r="V119" i="1"/>
  <c r="U120" i="1"/>
  <c r="K384" i="1"/>
  <c r="R384" i="1"/>
  <c r="W383" i="1"/>
  <c r="X395" i="1" s="1"/>
  <c r="Y383" i="1"/>
  <c r="Z395" i="1" s="1"/>
  <c r="K120" i="1" l="1"/>
  <c r="L123" i="1"/>
  <c r="U122" i="21741"/>
  <c r="X122" i="21741"/>
  <c r="Z384" i="21741"/>
  <c r="AC384" i="21741"/>
  <c r="O384" i="21741"/>
  <c r="P384" i="21741"/>
  <c r="I384" i="21741"/>
  <c r="J384" i="21741"/>
  <c r="AD385" i="21741" l="1"/>
  <c r="AE396" i="21741"/>
  <c r="AA385" i="21741"/>
  <c r="AB396" i="21741"/>
  <c r="U248" i="21727"/>
  <c r="V260" i="21727" s="1"/>
  <c r="Q248" i="21727"/>
  <c r="R260" i="21727" s="1"/>
  <c r="N248" i="21727"/>
  <c r="P260" i="21727" s="1"/>
  <c r="L248" i="21727"/>
  <c r="M248" i="21727"/>
  <c r="G248" i="21727"/>
  <c r="I260" i="21727" s="1"/>
  <c r="E248" i="21727"/>
  <c r="F248" i="21727"/>
  <c r="W384" i="21741"/>
  <c r="T384" i="21741"/>
  <c r="Q384" i="21741"/>
  <c r="R384" i="21741"/>
  <c r="L384" i="21741"/>
  <c r="M384" i="21741"/>
  <c r="F384" i="21741"/>
  <c r="G384" i="21741"/>
  <c r="Q382" i="1"/>
  <c r="T382" i="1"/>
  <c r="V394" i="1" s="1"/>
  <c r="M382" i="1"/>
  <c r="O394" i="1" s="1"/>
  <c r="J382" i="1"/>
  <c r="L394" i="1" s="1"/>
  <c r="H382" i="1"/>
  <c r="I382" i="1"/>
  <c r="D259" i="2224" s="1"/>
  <c r="E382" i="1"/>
  <c r="F382" i="1"/>
  <c r="C259" i="2224" s="1"/>
  <c r="X385" i="21741" l="1"/>
  <c r="Y396" i="21741"/>
  <c r="U385" i="21741"/>
  <c r="V396" i="21741"/>
  <c r="R383" i="1"/>
  <c r="S394" i="1"/>
  <c r="O249" i="21727"/>
  <c r="H249" i="21727"/>
  <c r="N383" i="1"/>
  <c r="U383" i="1"/>
  <c r="K383" i="1"/>
  <c r="Y382" i="1"/>
  <c r="Z394" i="1" s="1"/>
  <c r="W382" i="1"/>
  <c r="X394" i="1" s="1"/>
  <c r="Q247" i="21727"/>
  <c r="R259" i="21727" s="1"/>
  <c r="U247" i="21727"/>
  <c r="V259" i="21727" s="1"/>
  <c r="N247" i="21727"/>
  <c r="P259" i="21727" s="1"/>
  <c r="L247" i="21727"/>
  <c r="M247" i="21727"/>
  <c r="G247" i="21727"/>
  <c r="I259" i="21727" s="1"/>
  <c r="E247" i="21727"/>
  <c r="F247" i="21727"/>
  <c r="G246" i="21727"/>
  <c r="T383" i="21741"/>
  <c r="V395" i="21741" s="1"/>
  <c r="W383" i="21741"/>
  <c r="Y395" i="21741" s="1"/>
  <c r="Z383" i="21741"/>
  <c r="AC383" i="21741"/>
  <c r="O383" i="21741"/>
  <c r="P383" i="21741"/>
  <c r="L383" i="21741"/>
  <c r="M383" i="21741"/>
  <c r="I383" i="21741"/>
  <c r="J383" i="21741"/>
  <c r="F383" i="21741"/>
  <c r="G383" i="21741"/>
  <c r="Q383" i="21741"/>
  <c r="R383" i="21741"/>
  <c r="Q381" i="1"/>
  <c r="S393" i="1" s="1"/>
  <c r="T381" i="1"/>
  <c r="J381" i="1"/>
  <c r="M381" i="1"/>
  <c r="O393" i="1" s="1"/>
  <c r="H381" i="1"/>
  <c r="I381" i="1"/>
  <c r="D258" i="2224" s="1"/>
  <c r="E381" i="1"/>
  <c r="F381" i="1"/>
  <c r="C258" i="2224" s="1"/>
  <c r="L393" i="1" l="1"/>
  <c r="J29" i="1"/>
  <c r="AD384" i="21741"/>
  <c r="AE395" i="21741"/>
  <c r="AA384" i="21741"/>
  <c r="AB395" i="21741"/>
  <c r="U382" i="1"/>
  <c r="V393" i="1"/>
  <c r="S256" i="21727"/>
  <c r="T268" i="21727" s="1"/>
  <c r="I258" i="21727"/>
  <c r="S257" i="21727"/>
  <c r="T269" i="21727" s="1"/>
  <c r="S255" i="21727"/>
  <c r="T267" i="21727" s="1"/>
  <c r="S253" i="21727"/>
  <c r="T265" i="21727" s="1"/>
  <c r="S254" i="21727"/>
  <c r="T266" i="21727" s="1"/>
  <c r="S252" i="21727"/>
  <c r="T264" i="21727" s="1"/>
  <c r="S251" i="21727"/>
  <c r="T263" i="21727" s="1"/>
  <c r="S249" i="21727"/>
  <c r="T261" i="21727" s="1"/>
  <c r="S250" i="21727"/>
  <c r="T262" i="21727" s="1"/>
  <c r="S248" i="21727"/>
  <c r="T260" i="21727" s="1"/>
  <c r="O248" i="21727"/>
  <c r="H248" i="21727"/>
  <c r="U384" i="21741"/>
  <c r="X384" i="21741"/>
  <c r="K382" i="1"/>
  <c r="N382" i="1"/>
  <c r="R382" i="1"/>
  <c r="H247" i="21727"/>
  <c r="S247" i="21727"/>
  <c r="T259" i="21727" s="1"/>
  <c r="Y381" i="1"/>
  <c r="Z393" i="1" s="1"/>
  <c r="W381" i="1"/>
  <c r="X393" i="1" s="1"/>
  <c r="G27" i="1" l="1"/>
  <c r="D27" i="1"/>
  <c r="E28" i="1" s="1"/>
  <c r="F28" i="1" s="1"/>
  <c r="T27" i="1" l="1"/>
  <c r="U28" i="1" s="1"/>
  <c r="V28" i="1" s="1"/>
  <c r="H28" i="1"/>
  <c r="I28" i="1" s="1"/>
  <c r="M27" i="1"/>
  <c r="Q27" i="1"/>
  <c r="Y27" i="1" l="1"/>
  <c r="Z28" i="1" s="1"/>
  <c r="R28" i="1"/>
  <c r="S28" i="1" s="1"/>
  <c r="N28" i="1"/>
  <c r="O28" i="1"/>
  <c r="W27" i="1"/>
  <c r="X28" i="1" s="1"/>
  <c r="O382" i="21741"/>
  <c r="P382" i="21741"/>
  <c r="R382" i="21741"/>
  <c r="I382" i="21741"/>
  <c r="J382" i="21741"/>
  <c r="U246" i="21727" l="1"/>
  <c r="V258" i="21727" s="1"/>
  <c r="Q246" i="21727"/>
  <c r="R258" i="21727" s="1"/>
  <c r="N246" i="21727"/>
  <c r="L246" i="21727"/>
  <c r="M246" i="21727"/>
  <c r="S246" i="21727"/>
  <c r="T258" i="21727" s="1"/>
  <c r="E246" i="21727"/>
  <c r="F246" i="21727"/>
  <c r="AC382" i="21741"/>
  <c r="AE394" i="21741" s="1"/>
  <c r="Z382" i="21741"/>
  <c r="AB394" i="21741" s="1"/>
  <c r="W382" i="21741"/>
  <c r="Y394" i="21741" s="1"/>
  <c r="T382" i="21741"/>
  <c r="V394" i="21741" s="1"/>
  <c r="Q382" i="21741"/>
  <c r="L382" i="21741"/>
  <c r="M382" i="21741"/>
  <c r="F382" i="21741"/>
  <c r="G382" i="21741"/>
  <c r="T380" i="1"/>
  <c r="V392" i="1" s="1"/>
  <c r="Q380" i="1"/>
  <c r="S392" i="1" s="1"/>
  <c r="M380" i="1"/>
  <c r="O392" i="1" s="1"/>
  <c r="J380" i="1"/>
  <c r="H380" i="1"/>
  <c r="I380" i="1"/>
  <c r="D257" i="2224" s="1"/>
  <c r="E380" i="1"/>
  <c r="F380" i="1"/>
  <c r="C257" i="2224" s="1"/>
  <c r="J118" i="1" l="1"/>
  <c r="L122" i="1" s="1"/>
  <c r="L392" i="1"/>
  <c r="J28" i="1"/>
  <c r="K29" i="1" s="1"/>
  <c r="L29" i="1" s="1"/>
  <c r="W256" i="21727"/>
  <c r="X268" i="21727" s="1"/>
  <c r="P258" i="21727"/>
  <c r="W257" i="21727"/>
  <c r="X269" i="21727" s="1"/>
  <c r="W254" i="21727"/>
  <c r="X266" i="21727" s="1"/>
  <c r="W255" i="21727"/>
  <c r="X267" i="21727" s="1"/>
  <c r="W252" i="21727"/>
  <c r="X264" i="21727" s="1"/>
  <c r="W253" i="21727"/>
  <c r="X265" i="21727" s="1"/>
  <c r="U121" i="21741"/>
  <c r="X121" i="21741"/>
  <c r="AA121" i="21741"/>
  <c r="AD121" i="21741"/>
  <c r="W118" i="1"/>
  <c r="X122" i="1" s="1"/>
  <c r="R118" i="1"/>
  <c r="S118" i="1"/>
  <c r="Y118" i="1"/>
  <c r="Z122" i="1" s="1"/>
  <c r="R119" i="1"/>
  <c r="U118" i="1"/>
  <c r="V118" i="1"/>
  <c r="U119" i="1"/>
  <c r="L118" i="1"/>
  <c r="K118" i="1"/>
  <c r="K119" i="1"/>
  <c r="W250" i="21727"/>
  <c r="X262" i="21727" s="1"/>
  <c r="W251" i="21727"/>
  <c r="X263" i="21727" s="1"/>
  <c r="W248" i="21727"/>
  <c r="X260" i="21727" s="1"/>
  <c r="W249" i="21727"/>
  <c r="X261" i="21727" s="1"/>
  <c r="O247" i="21727"/>
  <c r="W247" i="21727"/>
  <c r="X259" i="21727" s="1"/>
  <c r="X383" i="21741"/>
  <c r="AA383" i="21741"/>
  <c r="U383" i="21741"/>
  <c r="AD383" i="21741"/>
  <c r="N381" i="1"/>
  <c r="Y380" i="1"/>
  <c r="Z392" i="1" s="1"/>
  <c r="R381" i="1"/>
  <c r="U381" i="1"/>
  <c r="K381" i="1"/>
  <c r="W380" i="1"/>
  <c r="X392" i="1" s="1"/>
  <c r="W246" i="21727"/>
  <c r="X258" i="21727" s="1"/>
  <c r="N27" i="21741" l="1"/>
  <c r="H27" i="21741"/>
  <c r="AC27" i="21741" l="1"/>
  <c r="AD28" i="21741" s="1"/>
  <c r="AE28" i="21741" s="1"/>
  <c r="O28" i="21741"/>
  <c r="P28" i="21741" s="1"/>
  <c r="Z27" i="21741"/>
  <c r="AA28" i="21741" s="1"/>
  <c r="AB28" i="21741" s="1"/>
  <c r="I28" i="21741"/>
  <c r="J28" i="21741" s="1"/>
  <c r="R27" i="21741"/>
  <c r="AC381" i="21741"/>
  <c r="Z381" i="21741"/>
  <c r="O381" i="21741"/>
  <c r="P381" i="21741"/>
  <c r="R381" i="21741"/>
  <c r="I381" i="21741"/>
  <c r="J381" i="21741"/>
  <c r="Q379" i="1"/>
  <c r="R380" i="1" l="1"/>
  <c r="S391" i="1"/>
  <c r="AA382" i="21741"/>
  <c r="AB393" i="21741"/>
  <c r="AD382" i="21741"/>
  <c r="AE393" i="21741"/>
  <c r="K27" i="21741"/>
  <c r="L28" i="21741" s="1"/>
  <c r="M28" i="21741" s="1"/>
  <c r="E27" i="21741"/>
  <c r="N245" i="21727"/>
  <c r="Q245" i="21727"/>
  <c r="R257" i="21727" s="1"/>
  <c r="U245" i="21727"/>
  <c r="V257" i="21727" s="1"/>
  <c r="L245" i="21727"/>
  <c r="M245" i="21727"/>
  <c r="G245" i="21727"/>
  <c r="E245" i="21727"/>
  <c r="F245" i="21727"/>
  <c r="W381" i="21741"/>
  <c r="T381" i="21741"/>
  <c r="Q381" i="21741"/>
  <c r="L381" i="21741"/>
  <c r="M381" i="21741"/>
  <c r="F381" i="21741"/>
  <c r="G381" i="21741"/>
  <c r="J379" i="1"/>
  <c r="M379" i="1"/>
  <c r="T379" i="1"/>
  <c r="H379" i="1"/>
  <c r="I379" i="1"/>
  <c r="D256" i="2224" s="1"/>
  <c r="E379" i="1"/>
  <c r="F379" i="1"/>
  <c r="C256" i="2224" s="1"/>
  <c r="U380" i="1" l="1"/>
  <c r="V391" i="1"/>
  <c r="K380" i="1"/>
  <c r="L391" i="1"/>
  <c r="N380" i="1"/>
  <c r="O391" i="1"/>
  <c r="H246" i="21727"/>
  <c r="I257" i="21727"/>
  <c r="O246" i="21727"/>
  <c r="P257" i="21727"/>
  <c r="X382" i="21741"/>
  <c r="Y393" i="21741"/>
  <c r="T27" i="21741"/>
  <c r="U28" i="21741" s="1"/>
  <c r="V28" i="21741" s="1"/>
  <c r="F28" i="21741"/>
  <c r="G28" i="21741" s="1"/>
  <c r="U382" i="21741"/>
  <c r="V393" i="21741"/>
  <c r="W27" i="21741"/>
  <c r="X28" i="21741" s="1"/>
  <c r="Y28" i="21741" s="1"/>
  <c r="Q27" i="21741"/>
  <c r="W379" i="1"/>
  <c r="X391" i="1" s="1"/>
  <c r="Y379" i="1"/>
  <c r="Z391" i="1" s="1"/>
  <c r="G244" i="21727" l="1"/>
  <c r="I256" i="21727" s="1"/>
  <c r="E244" i="21727"/>
  <c r="F244" i="21727"/>
  <c r="Q244" i="21727"/>
  <c r="R256" i="21727" s="1"/>
  <c r="U244" i="21727"/>
  <c r="V256" i="21727" s="1"/>
  <c r="N244" i="21727"/>
  <c r="L244" i="21727"/>
  <c r="M244" i="21727"/>
  <c r="O380" i="21741"/>
  <c r="P380" i="21741"/>
  <c r="I380" i="21741"/>
  <c r="J380" i="21741"/>
  <c r="Z380" i="21741"/>
  <c r="AC380" i="21741"/>
  <c r="T380" i="21741"/>
  <c r="W380" i="21741"/>
  <c r="Y392" i="21741" s="1"/>
  <c r="Q380" i="21741"/>
  <c r="R380" i="21741"/>
  <c r="L380" i="21741"/>
  <c r="M380" i="21741"/>
  <c r="F380" i="21741"/>
  <c r="G380" i="21741"/>
  <c r="J378" i="1"/>
  <c r="L390" i="1" s="1"/>
  <c r="M378" i="1"/>
  <c r="O390" i="1" s="1"/>
  <c r="Q378" i="1"/>
  <c r="T378" i="1"/>
  <c r="H378" i="1"/>
  <c r="I378" i="1"/>
  <c r="D255" i="2224" s="1"/>
  <c r="E378" i="1"/>
  <c r="F378" i="1"/>
  <c r="C255" i="2224" s="1"/>
  <c r="U379" i="1" l="1"/>
  <c r="V390" i="1"/>
  <c r="R379" i="1"/>
  <c r="S390" i="1"/>
  <c r="U381" i="21741"/>
  <c r="V392" i="21741"/>
  <c r="AD381" i="21741"/>
  <c r="AE392" i="21741"/>
  <c r="AA381" i="21741"/>
  <c r="AB392" i="21741"/>
  <c r="O245" i="21727"/>
  <c r="P256" i="21727"/>
  <c r="H245" i="21727"/>
  <c r="X381" i="21741"/>
  <c r="N379" i="1"/>
  <c r="K379" i="1"/>
  <c r="W378" i="1"/>
  <c r="X390" i="1" s="1"/>
  <c r="Y378" i="1"/>
  <c r="Z390" i="1" s="1"/>
  <c r="O379" i="21741" l="1"/>
  <c r="P379" i="21741"/>
  <c r="R379" i="21741"/>
  <c r="I379" i="21741"/>
  <c r="J379" i="21741"/>
  <c r="Q243" i="21727" l="1"/>
  <c r="R255" i="21727" s="1"/>
  <c r="U243" i="21727"/>
  <c r="V255" i="21727" s="1"/>
  <c r="N243" i="21727"/>
  <c r="P255" i="21727" s="1"/>
  <c r="L243" i="21727"/>
  <c r="M243" i="21727"/>
  <c r="G243" i="21727"/>
  <c r="I255" i="21727" s="1"/>
  <c r="E243" i="21727"/>
  <c r="F243" i="21727"/>
  <c r="T379" i="21741"/>
  <c r="W379" i="21741"/>
  <c r="Z379" i="21741"/>
  <c r="AC379" i="21741"/>
  <c r="Q379" i="21741"/>
  <c r="L379" i="21741"/>
  <c r="M379" i="21741"/>
  <c r="F379" i="21741"/>
  <c r="G379" i="21741"/>
  <c r="Q377" i="1"/>
  <c r="T377" i="1"/>
  <c r="V389" i="1" s="1"/>
  <c r="M377" i="1"/>
  <c r="O389" i="1" s="1"/>
  <c r="J377" i="1"/>
  <c r="L389" i="1" s="1"/>
  <c r="H377" i="1"/>
  <c r="I377" i="1"/>
  <c r="D254" i="2224" s="1"/>
  <c r="E377" i="1"/>
  <c r="F377" i="1"/>
  <c r="C254" i="2224" s="1"/>
  <c r="R378" i="1" l="1"/>
  <c r="S389" i="1"/>
  <c r="Y391" i="21741"/>
  <c r="AD380" i="21741"/>
  <c r="AE391" i="21741"/>
  <c r="AA380" i="21741"/>
  <c r="AB391" i="21741"/>
  <c r="U380" i="21741"/>
  <c r="V391" i="21741"/>
  <c r="O244" i="21727"/>
  <c r="H244" i="21727"/>
  <c r="X380" i="21741"/>
  <c r="N378" i="1"/>
  <c r="U378" i="1"/>
  <c r="K378" i="1"/>
  <c r="Y377" i="1"/>
  <c r="Z389" i="1" s="1"/>
  <c r="W377" i="1"/>
  <c r="X389" i="1" s="1"/>
  <c r="AC378" i="21741"/>
  <c r="AE390" i="21741" s="1"/>
  <c r="Z378" i="21741"/>
  <c r="P378" i="21741"/>
  <c r="O378" i="21741"/>
  <c r="R378" i="21741"/>
  <c r="X120" i="21741" l="1"/>
  <c r="AA120" i="21741"/>
  <c r="U120" i="21741"/>
  <c r="AA379" i="21741"/>
  <c r="AB390" i="21741"/>
  <c r="AD120" i="21741"/>
  <c r="AD379" i="21741"/>
  <c r="L378" i="21741"/>
  <c r="M378" i="21741"/>
  <c r="I378" i="21741"/>
  <c r="J378" i="21741"/>
  <c r="F378" i="21741"/>
  <c r="G378" i="21741"/>
  <c r="U242" i="21727" l="1"/>
  <c r="V254" i="21727" s="1"/>
  <c r="Q242" i="21727"/>
  <c r="R254" i="21727" s="1"/>
  <c r="N242" i="21727"/>
  <c r="P254" i="21727" s="1"/>
  <c r="L242" i="21727"/>
  <c r="M242" i="21727"/>
  <c r="G242" i="21727"/>
  <c r="I254" i="21727" s="1"/>
  <c r="E242" i="21727"/>
  <c r="F242" i="21727"/>
  <c r="T378" i="21741"/>
  <c r="W378" i="21741"/>
  <c r="Q378" i="21741"/>
  <c r="Q376" i="1"/>
  <c r="S388" i="1" s="1"/>
  <c r="T376" i="1"/>
  <c r="V388" i="1" s="1"/>
  <c r="M376" i="1"/>
  <c r="J376" i="1"/>
  <c r="L388" i="1" s="1"/>
  <c r="H376" i="1"/>
  <c r="I376" i="1"/>
  <c r="D253" i="2224" s="1"/>
  <c r="E376" i="1"/>
  <c r="F376" i="1"/>
  <c r="C253" i="2224" s="1"/>
  <c r="N377" i="1" l="1"/>
  <c r="O388" i="1"/>
  <c r="X379" i="21741"/>
  <c r="Y390" i="21741"/>
  <c r="U379" i="21741"/>
  <c r="V390" i="21741"/>
  <c r="O243" i="21727"/>
  <c r="H243" i="21727"/>
  <c r="R377" i="1"/>
  <c r="K377" i="1"/>
  <c r="U377" i="1"/>
  <c r="Y376" i="1"/>
  <c r="Z388" i="1" s="1"/>
  <c r="W376" i="1"/>
  <c r="X388" i="1" s="1"/>
  <c r="AC377" i="21741" l="1"/>
  <c r="AE389" i="21741" s="1"/>
  <c r="Z377" i="21741"/>
  <c r="AB389" i="21741" s="1"/>
  <c r="O377" i="21741"/>
  <c r="P377" i="21741"/>
  <c r="I377" i="21741"/>
  <c r="J377" i="21741"/>
  <c r="AA378" i="21741" l="1"/>
  <c r="AD378" i="21741"/>
  <c r="Q241" i="21727"/>
  <c r="R253" i="21727" s="1"/>
  <c r="U241" i="21727"/>
  <c r="V253" i="21727" s="1"/>
  <c r="N241" i="21727"/>
  <c r="L241" i="21727"/>
  <c r="M241" i="21727"/>
  <c r="G241" i="21727"/>
  <c r="I253" i="21727" s="1"/>
  <c r="E241" i="21727"/>
  <c r="F241" i="21727"/>
  <c r="T377" i="21741"/>
  <c r="W377" i="21741"/>
  <c r="Q377" i="21741"/>
  <c r="R377" i="21741"/>
  <c r="L377" i="21741"/>
  <c r="M377" i="21741"/>
  <c r="F377" i="21741"/>
  <c r="G377" i="21741"/>
  <c r="T375" i="1"/>
  <c r="Q375" i="1"/>
  <c r="S387" i="1" s="1"/>
  <c r="M375" i="1"/>
  <c r="O387" i="1" s="1"/>
  <c r="J375" i="1"/>
  <c r="L387" i="1" s="1"/>
  <c r="H375" i="1"/>
  <c r="I375" i="1"/>
  <c r="D252" i="2224" s="1"/>
  <c r="E375" i="1"/>
  <c r="F375" i="1"/>
  <c r="C252" i="2224" s="1"/>
  <c r="O242" i="21727" l="1"/>
  <c r="P253" i="21727"/>
  <c r="U376" i="1"/>
  <c r="V387" i="1"/>
  <c r="X378" i="21741"/>
  <c r="Y389" i="21741"/>
  <c r="U378" i="21741"/>
  <c r="V389" i="21741"/>
  <c r="H242" i="21727"/>
  <c r="K376" i="1"/>
  <c r="N376" i="1"/>
  <c r="Y375" i="1"/>
  <c r="Z387" i="1" s="1"/>
  <c r="R376" i="1"/>
  <c r="W375" i="1"/>
  <c r="X387" i="1" s="1"/>
  <c r="Z376" i="21741" l="1"/>
  <c r="AC376" i="21741"/>
  <c r="O376" i="21741"/>
  <c r="P376" i="21741"/>
  <c r="I376" i="21741"/>
  <c r="J376" i="21741"/>
  <c r="Q240" i="21727"/>
  <c r="R252" i="21727" s="1"/>
  <c r="U240" i="21727"/>
  <c r="V252" i="21727" s="1"/>
  <c r="L240" i="21727"/>
  <c r="M240" i="21727"/>
  <c r="N240" i="21727"/>
  <c r="P252" i="21727" s="1"/>
  <c r="G240" i="21727"/>
  <c r="I252" i="21727" s="1"/>
  <c r="E240" i="21727"/>
  <c r="F240" i="21727"/>
  <c r="T376" i="21741"/>
  <c r="W376" i="21741"/>
  <c r="Q376" i="21741"/>
  <c r="R376" i="21741"/>
  <c r="L376" i="21741"/>
  <c r="M376" i="21741"/>
  <c r="F376" i="21741"/>
  <c r="G376" i="21741"/>
  <c r="Q374" i="1"/>
  <c r="T374" i="1"/>
  <c r="J374" i="1"/>
  <c r="M374" i="1"/>
  <c r="H374" i="1"/>
  <c r="I374" i="1"/>
  <c r="D251" i="2224" s="1"/>
  <c r="E374" i="1"/>
  <c r="F374" i="1"/>
  <c r="C251" i="2224" s="1"/>
  <c r="V122" i="21741" l="1"/>
  <c r="U119" i="21741"/>
  <c r="AE122" i="21741"/>
  <c r="AD119" i="21741"/>
  <c r="Y122" i="21741"/>
  <c r="X119" i="21741"/>
  <c r="AB122" i="21741"/>
  <c r="AA119" i="21741"/>
  <c r="U375" i="1"/>
  <c r="V386" i="1"/>
  <c r="R375" i="1"/>
  <c r="S386" i="1"/>
  <c r="N375" i="1"/>
  <c r="O386" i="1"/>
  <c r="K375" i="1"/>
  <c r="L386" i="1"/>
  <c r="X377" i="21741"/>
  <c r="Y388" i="21741"/>
  <c r="U377" i="21741"/>
  <c r="V388" i="21741"/>
  <c r="AD377" i="21741"/>
  <c r="AE388" i="21741"/>
  <c r="AA377" i="21741"/>
  <c r="AB388" i="21741"/>
  <c r="H241" i="21727"/>
  <c r="O241" i="21727"/>
  <c r="Y374" i="1"/>
  <c r="Z386" i="1" s="1"/>
  <c r="W374" i="1"/>
  <c r="X386" i="1" s="1"/>
  <c r="Z375" i="21741" l="1"/>
  <c r="AC375" i="21741"/>
  <c r="O375" i="21741"/>
  <c r="P375" i="21741"/>
  <c r="I375" i="21741"/>
  <c r="J375" i="21741"/>
  <c r="AD376" i="21741" l="1"/>
  <c r="AE387" i="21741"/>
  <c r="AA376" i="21741"/>
  <c r="AB387" i="21741"/>
  <c r="U239" i="21727"/>
  <c r="V251" i="21727" s="1"/>
  <c r="Q239" i="21727"/>
  <c r="R251" i="21727" s="1"/>
  <c r="N239" i="21727"/>
  <c r="P251" i="21727" s="1"/>
  <c r="L239" i="21727"/>
  <c r="M239" i="21727"/>
  <c r="G239" i="21727"/>
  <c r="I251" i="21727" s="1"/>
  <c r="E239" i="21727"/>
  <c r="F239" i="21727"/>
  <c r="T375" i="21741"/>
  <c r="V387" i="21741" s="1"/>
  <c r="W375" i="21741"/>
  <c r="Q375" i="21741"/>
  <c r="R375" i="21741"/>
  <c r="L375" i="21741"/>
  <c r="M375" i="21741"/>
  <c r="F375" i="21741"/>
  <c r="G375" i="21741"/>
  <c r="T373" i="1"/>
  <c r="Q373" i="1"/>
  <c r="S385" i="1" s="1"/>
  <c r="J373" i="1"/>
  <c r="L385" i="1" s="1"/>
  <c r="M373" i="1"/>
  <c r="O385" i="1" s="1"/>
  <c r="H373" i="1"/>
  <c r="I373" i="1"/>
  <c r="E373" i="1"/>
  <c r="F373" i="1"/>
  <c r="C250" i="2224" s="1"/>
  <c r="X376" i="21741" l="1"/>
  <c r="Y387" i="21741"/>
  <c r="U374" i="1"/>
  <c r="V385" i="1"/>
  <c r="R374" i="1"/>
  <c r="K374" i="1"/>
  <c r="N374" i="1"/>
  <c r="O240" i="21727"/>
  <c r="H240" i="21727"/>
  <c r="U376" i="21741"/>
  <c r="D250" i="2224"/>
  <c r="Y373" i="1"/>
  <c r="Z385" i="1" s="1"/>
  <c r="W373" i="1"/>
  <c r="X385" i="1" s="1"/>
  <c r="AC374" i="21741"/>
  <c r="Z374" i="21741"/>
  <c r="AB386" i="21741" s="1"/>
  <c r="I374" i="21741"/>
  <c r="J374" i="21741"/>
  <c r="O374" i="21741"/>
  <c r="P374" i="21741"/>
  <c r="E9" i="21742"/>
  <c r="E238" i="21727"/>
  <c r="F238" i="21727"/>
  <c r="L238" i="21727"/>
  <c r="M238" i="21727"/>
  <c r="U238" i="21727"/>
  <c r="V250" i="21727" s="1"/>
  <c r="Q238" i="21727"/>
  <c r="R250" i="21727" s="1"/>
  <c r="N238" i="21727"/>
  <c r="G238" i="21727"/>
  <c r="T374" i="21741"/>
  <c r="V386" i="21741" s="1"/>
  <c r="W374" i="21741"/>
  <c r="Q374" i="21741"/>
  <c r="R374" i="21741"/>
  <c r="L374" i="21741"/>
  <c r="M374" i="21741"/>
  <c r="F374" i="21741"/>
  <c r="G374" i="21741"/>
  <c r="H372" i="1"/>
  <c r="I372" i="1"/>
  <c r="D249" i="2224" s="1"/>
  <c r="J372" i="1"/>
  <c r="M372" i="1"/>
  <c r="O384" i="1" s="1"/>
  <c r="Q372" i="1"/>
  <c r="T372" i="1"/>
  <c r="V384" i="1" s="1"/>
  <c r="E372" i="1"/>
  <c r="F372" i="1"/>
  <c r="AC373" i="21741"/>
  <c r="Z373" i="21741"/>
  <c r="R373" i="21741"/>
  <c r="O373" i="21741"/>
  <c r="P373" i="21741"/>
  <c r="I373" i="21741"/>
  <c r="J373" i="21741"/>
  <c r="U237" i="21727"/>
  <c r="V249" i="21727" s="1"/>
  <c r="Q237" i="21727"/>
  <c r="R249" i="21727" s="1"/>
  <c r="L237" i="21727"/>
  <c r="M237" i="21727"/>
  <c r="N237" i="21727"/>
  <c r="P249" i="21727" s="1"/>
  <c r="E237" i="21727"/>
  <c r="F237" i="21727"/>
  <c r="G237" i="21727"/>
  <c r="I249" i="21727" s="1"/>
  <c r="W373" i="21741"/>
  <c r="T373" i="21741"/>
  <c r="Q373" i="21741"/>
  <c r="L373" i="21741"/>
  <c r="M373" i="21741"/>
  <c r="F373" i="21741"/>
  <c r="G373" i="21741"/>
  <c r="Q371" i="1"/>
  <c r="S383" i="1" s="1"/>
  <c r="T371" i="1"/>
  <c r="V383" i="1" s="1"/>
  <c r="J371" i="1"/>
  <c r="L383" i="1" s="1"/>
  <c r="M371" i="1"/>
  <c r="O383" i="1" s="1"/>
  <c r="H371" i="1"/>
  <c r="I371" i="1"/>
  <c r="D248" i="2224" s="1"/>
  <c r="M370" i="1"/>
  <c r="O382" i="1" s="1"/>
  <c r="I369" i="1"/>
  <c r="D246" i="2224" s="1"/>
  <c r="E371" i="1"/>
  <c r="F371" i="1"/>
  <c r="C248" i="2224" s="1"/>
  <c r="AC372" i="21741"/>
  <c r="AE384" i="21741" s="1"/>
  <c r="Z372" i="21741"/>
  <c r="O372" i="21741"/>
  <c r="P372" i="21741"/>
  <c r="R372" i="21741"/>
  <c r="I372" i="21741"/>
  <c r="J372" i="21741"/>
  <c r="U236" i="21727"/>
  <c r="V248" i="21727" s="1"/>
  <c r="Q236" i="21727"/>
  <c r="R248" i="21727" s="1"/>
  <c r="G236" i="21727"/>
  <c r="I248" i="21727" s="1"/>
  <c r="E236" i="21727"/>
  <c r="F236" i="21727"/>
  <c r="Q234" i="21727"/>
  <c r="R246" i="21727" s="1"/>
  <c r="Q235" i="21727"/>
  <c r="R247" i="21727" s="1"/>
  <c r="L236" i="21727"/>
  <c r="M236" i="21727"/>
  <c r="N236" i="21727"/>
  <c r="P248" i="21727" s="1"/>
  <c r="T370" i="1"/>
  <c r="V382" i="1" s="1"/>
  <c r="Q370" i="1"/>
  <c r="S382" i="1" s="1"/>
  <c r="J370" i="1"/>
  <c r="L382" i="1" s="1"/>
  <c r="E370" i="1"/>
  <c r="F370" i="1"/>
  <c r="C247" i="2224" s="1"/>
  <c r="W372" i="21741"/>
  <c r="Y384" i="21741" s="1"/>
  <c r="T372" i="21741"/>
  <c r="Q372" i="21741"/>
  <c r="L372" i="21741"/>
  <c r="M372" i="21741"/>
  <c r="F372" i="21741"/>
  <c r="G372" i="21741"/>
  <c r="Q365" i="1"/>
  <c r="Q366" i="1"/>
  <c r="S378" i="1" s="1"/>
  <c r="N235" i="21727"/>
  <c r="P247" i="21727" s="1"/>
  <c r="L235" i="21727"/>
  <c r="M235" i="21727"/>
  <c r="G235" i="21727"/>
  <c r="I247" i="21727" s="1"/>
  <c r="E235" i="21727"/>
  <c r="F235" i="21727"/>
  <c r="U235" i="21727"/>
  <c r="V247" i="21727" s="1"/>
  <c r="O371" i="21741"/>
  <c r="P371" i="21741"/>
  <c r="I371" i="21741"/>
  <c r="J371" i="21741"/>
  <c r="F371" i="21741"/>
  <c r="G371" i="21741"/>
  <c r="L371" i="21741"/>
  <c r="M371" i="21741"/>
  <c r="AC371" i="21741"/>
  <c r="AE383" i="21741" s="1"/>
  <c r="Z371" i="21741"/>
  <c r="AB383" i="21741" s="1"/>
  <c r="W371" i="21741"/>
  <c r="Y383" i="21741" s="1"/>
  <c r="T371" i="21741"/>
  <c r="R371" i="21741"/>
  <c r="Q371" i="21741"/>
  <c r="E369" i="1"/>
  <c r="F369" i="1"/>
  <c r="C246" i="2224" s="1"/>
  <c r="H369" i="1"/>
  <c r="J369" i="1"/>
  <c r="L381" i="1" s="1"/>
  <c r="M369" i="1"/>
  <c r="O381" i="1" s="1"/>
  <c r="Q369" i="1"/>
  <c r="S381" i="1" s="1"/>
  <c r="G26" i="1"/>
  <c r="D26" i="1"/>
  <c r="E27" i="1" s="1"/>
  <c r="F27" i="1" s="1"/>
  <c r="R370" i="21741"/>
  <c r="I370" i="21741"/>
  <c r="J370" i="21741"/>
  <c r="O370" i="21741"/>
  <c r="P370" i="21741"/>
  <c r="U234" i="21727"/>
  <c r="V246" i="21727" s="1"/>
  <c r="L234" i="21727"/>
  <c r="M234" i="21727"/>
  <c r="N234" i="21727"/>
  <c r="P246" i="21727" s="1"/>
  <c r="E234" i="21727"/>
  <c r="F234" i="21727"/>
  <c r="G234" i="21727"/>
  <c r="I246" i="21727" s="1"/>
  <c r="AC370" i="21741"/>
  <c r="AC369" i="21741"/>
  <c r="Z370" i="21741"/>
  <c r="Z369" i="21741"/>
  <c r="AB381" i="21741" s="1"/>
  <c r="W370" i="21741"/>
  <c r="T370" i="21741"/>
  <c r="Q370" i="21741"/>
  <c r="L370" i="21741"/>
  <c r="M370" i="21741"/>
  <c r="F370" i="21741"/>
  <c r="G370" i="21741"/>
  <c r="T368" i="1"/>
  <c r="V380" i="1" s="1"/>
  <c r="Q368" i="1"/>
  <c r="S380" i="1" s="1"/>
  <c r="H368" i="1"/>
  <c r="I368" i="1"/>
  <c r="D245" i="2224" s="1"/>
  <c r="E368" i="1"/>
  <c r="F368" i="1"/>
  <c r="J368" i="1"/>
  <c r="M368" i="1"/>
  <c r="O380" i="1" s="1"/>
  <c r="O369" i="21741"/>
  <c r="P369" i="21741"/>
  <c r="I369" i="21741"/>
  <c r="J369" i="21741"/>
  <c r="N26" i="21741"/>
  <c r="O27" i="21741" s="1"/>
  <c r="P27" i="21741" s="1"/>
  <c r="K26" i="21741"/>
  <c r="H26" i="21741"/>
  <c r="I27" i="21741" s="1"/>
  <c r="J27" i="21741" s="1"/>
  <c r="E26" i="21741"/>
  <c r="N115" i="21741"/>
  <c r="N114" i="21741"/>
  <c r="P118" i="21741" s="1"/>
  <c r="N113" i="21741"/>
  <c r="P117" i="21741" s="1"/>
  <c r="N112" i="21741"/>
  <c r="P116" i="21741" s="1"/>
  <c r="K115" i="21741"/>
  <c r="K114" i="21741"/>
  <c r="M118" i="21741" s="1"/>
  <c r="K113" i="21741"/>
  <c r="M117" i="21741" s="1"/>
  <c r="K112" i="21741"/>
  <c r="H115" i="21741"/>
  <c r="H114" i="21741"/>
  <c r="H113" i="21741"/>
  <c r="J117" i="21741" s="1"/>
  <c r="H112" i="21741"/>
  <c r="E115" i="21741"/>
  <c r="G115" i="21741" s="1"/>
  <c r="E114" i="21741"/>
  <c r="E113" i="21741"/>
  <c r="G117" i="21741" s="1"/>
  <c r="Q233" i="21727"/>
  <c r="R245" i="21727" s="1"/>
  <c r="U233" i="21727"/>
  <c r="L233" i="21727"/>
  <c r="M233" i="21727"/>
  <c r="N233" i="21727"/>
  <c r="P245" i="21727" s="1"/>
  <c r="E233" i="21727"/>
  <c r="F233" i="21727"/>
  <c r="G233" i="21727"/>
  <c r="I245" i="21727" s="1"/>
  <c r="W369" i="21741"/>
  <c r="T369" i="21741"/>
  <c r="V381" i="21741" s="1"/>
  <c r="Q369" i="21741"/>
  <c r="R369" i="21741"/>
  <c r="L369" i="21741"/>
  <c r="M369" i="21741"/>
  <c r="F369" i="21741"/>
  <c r="G369" i="21741"/>
  <c r="T367" i="1"/>
  <c r="V379" i="1" s="1"/>
  <c r="Q367" i="1"/>
  <c r="S379" i="1" s="1"/>
  <c r="M367" i="1"/>
  <c r="O379" i="1" s="1"/>
  <c r="J367" i="1"/>
  <c r="H367" i="1"/>
  <c r="I367" i="1"/>
  <c r="D244" i="2224" s="1"/>
  <c r="E367" i="1"/>
  <c r="F367" i="1"/>
  <c r="G113" i="1"/>
  <c r="G112" i="1"/>
  <c r="I116" i="1" s="1"/>
  <c r="G111" i="1"/>
  <c r="G110" i="1"/>
  <c r="D113" i="1"/>
  <c r="D112" i="1"/>
  <c r="E112" i="1" s="1"/>
  <c r="D111" i="1"/>
  <c r="F115" i="1" s="1"/>
  <c r="C244" i="2224"/>
  <c r="Q232" i="21727"/>
  <c r="R244" i="21727" s="1"/>
  <c r="U232" i="21727"/>
  <c r="N232" i="21727"/>
  <c r="P244" i="21727" s="1"/>
  <c r="L232" i="21727"/>
  <c r="M232" i="21727"/>
  <c r="G232" i="21727"/>
  <c r="I244" i="21727" s="1"/>
  <c r="E232" i="21727"/>
  <c r="F232" i="21727"/>
  <c r="T367" i="21741"/>
  <c r="V379" i="21741" s="1"/>
  <c r="W367" i="21741"/>
  <c r="X367" i="21741" s="1"/>
  <c r="Z367" i="21741"/>
  <c r="AB379" i="21741" s="1"/>
  <c r="AC367" i="21741"/>
  <c r="T368" i="21741"/>
  <c r="U368" i="21741" s="1"/>
  <c r="W368" i="21741"/>
  <c r="Z368" i="21741"/>
  <c r="AA368" i="21741" s="1"/>
  <c r="AC368" i="21741"/>
  <c r="AE380" i="21741" s="1"/>
  <c r="Q368" i="21741"/>
  <c r="R368" i="21741"/>
  <c r="O368" i="21741"/>
  <c r="P368" i="21741"/>
  <c r="L368" i="21741"/>
  <c r="M368" i="21741"/>
  <c r="I368" i="21741"/>
  <c r="J368" i="21741"/>
  <c r="F368" i="21741"/>
  <c r="G368" i="21741"/>
  <c r="T366" i="1"/>
  <c r="V378" i="1" s="1"/>
  <c r="T365" i="1"/>
  <c r="V377" i="1" s="1"/>
  <c r="M366" i="1"/>
  <c r="O378" i="1" s="1"/>
  <c r="J366" i="1"/>
  <c r="L378" i="1" s="1"/>
  <c r="H366" i="1"/>
  <c r="I366" i="1"/>
  <c r="D243" i="2224" s="1"/>
  <c r="E366" i="1"/>
  <c r="F366" i="1"/>
  <c r="C243" i="2224" s="1"/>
  <c r="E231" i="21727"/>
  <c r="F231" i="21727"/>
  <c r="G231" i="21727"/>
  <c r="Q231" i="21727"/>
  <c r="R243" i="21727" s="1"/>
  <c r="U231" i="21727"/>
  <c r="V243" i="21727" s="1"/>
  <c r="N231" i="21727"/>
  <c r="P243" i="21727" s="1"/>
  <c r="L231" i="21727"/>
  <c r="M231" i="21727"/>
  <c r="R367" i="21741"/>
  <c r="Q367" i="21741"/>
  <c r="O367" i="21741"/>
  <c r="P367" i="21741"/>
  <c r="L367" i="21741"/>
  <c r="M367" i="21741"/>
  <c r="I367" i="21741"/>
  <c r="J367" i="21741"/>
  <c r="F367" i="21741"/>
  <c r="G367" i="21741"/>
  <c r="H365" i="1"/>
  <c r="I365" i="1"/>
  <c r="D242" i="2224" s="1"/>
  <c r="M365" i="1"/>
  <c r="O377" i="1" s="1"/>
  <c r="J365" i="1"/>
  <c r="L377" i="1" s="1"/>
  <c r="E365" i="1"/>
  <c r="F365" i="1"/>
  <c r="C242" i="2224" s="1"/>
  <c r="Z366" i="21741"/>
  <c r="AC366" i="21741"/>
  <c r="AE378" i="21741" s="1"/>
  <c r="O366" i="21741"/>
  <c r="P366" i="21741"/>
  <c r="I366" i="21741"/>
  <c r="J366" i="21741"/>
  <c r="Q230" i="21727"/>
  <c r="R242" i="21727" s="1"/>
  <c r="U230" i="21727"/>
  <c r="V242" i="21727" s="1"/>
  <c r="L230" i="21727"/>
  <c r="M230" i="21727"/>
  <c r="N230" i="21727"/>
  <c r="P242" i="21727" s="1"/>
  <c r="G230" i="21727"/>
  <c r="I242" i="21727" s="1"/>
  <c r="E230" i="21727"/>
  <c r="F230" i="21727"/>
  <c r="W366" i="21741"/>
  <c r="Y378" i="21741" s="1"/>
  <c r="T366" i="21741"/>
  <c r="V378" i="21741" s="1"/>
  <c r="R366" i="21741"/>
  <c r="Q366" i="21741"/>
  <c r="M366" i="21741"/>
  <c r="L366" i="21741"/>
  <c r="G366" i="21741"/>
  <c r="F366" i="21741"/>
  <c r="E364" i="1"/>
  <c r="F364" i="1"/>
  <c r="C241" i="2224" s="1"/>
  <c r="H364" i="1"/>
  <c r="I364" i="1"/>
  <c r="J364" i="1"/>
  <c r="M364" i="1"/>
  <c r="O376" i="1" s="1"/>
  <c r="Q364" i="1"/>
  <c r="S376" i="1" s="1"/>
  <c r="T364" i="1"/>
  <c r="V376" i="1" s="1"/>
  <c r="L229" i="21727"/>
  <c r="M229" i="21727"/>
  <c r="N229" i="21727"/>
  <c r="P241" i="21727" s="1"/>
  <c r="Q229" i="21727"/>
  <c r="U229" i="21727"/>
  <c r="V241" i="21727" s="1"/>
  <c r="E229" i="21727"/>
  <c r="F229" i="21727"/>
  <c r="G229" i="21727"/>
  <c r="I241" i="21727" s="1"/>
  <c r="O365" i="21741"/>
  <c r="P365" i="21741"/>
  <c r="Q365" i="21741"/>
  <c r="R365" i="21741"/>
  <c r="T365" i="21741"/>
  <c r="V377" i="21741" s="1"/>
  <c r="W365" i="21741"/>
  <c r="Y377" i="21741" s="1"/>
  <c r="Z365" i="21741"/>
  <c r="AB377" i="21741" s="1"/>
  <c r="AC365" i="21741"/>
  <c r="AE377" i="21741" s="1"/>
  <c r="L365" i="21741"/>
  <c r="M365" i="21741"/>
  <c r="I365" i="21741"/>
  <c r="J365" i="21741"/>
  <c r="F365" i="21741"/>
  <c r="G365" i="21741"/>
  <c r="Q363" i="1"/>
  <c r="S375" i="1" s="1"/>
  <c r="T363" i="1"/>
  <c r="V375" i="1" s="1"/>
  <c r="H363" i="1"/>
  <c r="I363" i="1"/>
  <c r="D240" i="2224" s="1"/>
  <c r="J363" i="1"/>
  <c r="L375" i="1" s="1"/>
  <c r="M363" i="1"/>
  <c r="O375" i="1" s="1"/>
  <c r="E363" i="1"/>
  <c r="F363" i="1"/>
  <c r="C240" i="2224" s="1"/>
  <c r="L228" i="21727"/>
  <c r="M228" i="21727"/>
  <c r="N228" i="21727"/>
  <c r="P240" i="21727" s="1"/>
  <c r="Q228" i="21727"/>
  <c r="R240" i="21727" s="1"/>
  <c r="U228" i="21727"/>
  <c r="V240" i="21727" s="1"/>
  <c r="E228" i="21727"/>
  <c r="F228" i="21727"/>
  <c r="G228" i="21727"/>
  <c r="Z364" i="21741"/>
  <c r="AB376" i="21741" s="1"/>
  <c r="AC364" i="21741"/>
  <c r="T364" i="21741"/>
  <c r="V376" i="21741" s="1"/>
  <c r="W364" i="21741"/>
  <c r="Y376" i="21741" s="1"/>
  <c r="Q364" i="21741"/>
  <c r="O364" i="21741"/>
  <c r="P364" i="21741"/>
  <c r="R364" i="21741"/>
  <c r="I364" i="21741"/>
  <c r="J364" i="21741"/>
  <c r="L364" i="21741"/>
  <c r="M364" i="21741"/>
  <c r="F364" i="21741"/>
  <c r="G364" i="21741"/>
  <c r="Q362" i="1"/>
  <c r="S374" i="1" s="1"/>
  <c r="T362" i="1"/>
  <c r="V374" i="1" s="1"/>
  <c r="J362" i="1"/>
  <c r="L374" i="1" s="1"/>
  <c r="M362" i="1"/>
  <c r="O374" i="1" s="1"/>
  <c r="H362" i="1"/>
  <c r="I362" i="1"/>
  <c r="D239" i="2224" s="1"/>
  <c r="E362" i="1"/>
  <c r="F362" i="1"/>
  <c r="C239" i="2224" s="1"/>
  <c r="Q227" i="21727"/>
  <c r="R239" i="21727" s="1"/>
  <c r="U227" i="21727"/>
  <c r="V239" i="21727" s="1"/>
  <c r="N227" i="21727"/>
  <c r="P239" i="21727" s="1"/>
  <c r="L227" i="21727"/>
  <c r="M227" i="21727"/>
  <c r="G227" i="21727"/>
  <c r="I239" i="21727" s="1"/>
  <c r="E227" i="21727"/>
  <c r="F227" i="21727"/>
  <c r="T363" i="21741"/>
  <c r="V375" i="21741" s="1"/>
  <c r="W363" i="21741"/>
  <c r="Y375" i="21741" s="1"/>
  <c r="Z363" i="21741"/>
  <c r="AB375" i="21741" s="1"/>
  <c r="AC363" i="21741"/>
  <c r="AE375" i="21741" s="1"/>
  <c r="Q363" i="21741"/>
  <c r="R363" i="21741"/>
  <c r="O363" i="21741"/>
  <c r="P363" i="21741"/>
  <c r="L363" i="21741"/>
  <c r="M363" i="21741"/>
  <c r="I363" i="21741"/>
  <c r="J363" i="21741"/>
  <c r="F363" i="21741"/>
  <c r="G363" i="21741"/>
  <c r="T361" i="1"/>
  <c r="V373" i="1" s="1"/>
  <c r="Q361" i="1"/>
  <c r="M361" i="1"/>
  <c r="O373" i="1" s="1"/>
  <c r="J361" i="1"/>
  <c r="L373" i="1" s="1"/>
  <c r="H361" i="1"/>
  <c r="I361" i="1"/>
  <c r="D238" i="2224" s="1"/>
  <c r="E361" i="1"/>
  <c r="F361" i="1"/>
  <c r="C238" i="2224" s="1"/>
  <c r="Q226" i="21727"/>
  <c r="U226" i="21727"/>
  <c r="Q225" i="21727"/>
  <c r="L226" i="21727"/>
  <c r="M226" i="21727"/>
  <c r="N226" i="21727"/>
  <c r="E226" i="21727"/>
  <c r="F226" i="21727"/>
  <c r="G226" i="21727"/>
  <c r="G222" i="21727"/>
  <c r="G223" i="21727"/>
  <c r="G224" i="21727"/>
  <c r="G225" i="21727"/>
  <c r="T362" i="21741"/>
  <c r="W362" i="21741"/>
  <c r="Z362" i="21741"/>
  <c r="AA362" i="21741" s="1"/>
  <c r="AC362" i="21741"/>
  <c r="Q362" i="21741"/>
  <c r="R362" i="21741"/>
  <c r="O362" i="21741"/>
  <c r="P362" i="21741"/>
  <c r="L362" i="21741"/>
  <c r="M362" i="21741"/>
  <c r="I362" i="21741"/>
  <c r="J362" i="21741"/>
  <c r="F362" i="21741"/>
  <c r="G362" i="21741"/>
  <c r="Q360" i="1"/>
  <c r="T360" i="1"/>
  <c r="H360" i="1"/>
  <c r="I360" i="1"/>
  <c r="J360" i="1"/>
  <c r="M360" i="1"/>
  <c r="E360" i="1"/>
  <c r="F360" i="1"/>
  <c r="C237" i="2224" s="1"/>
  <c r="Q361" i="21741"/>
  <c r="AC361" i="21741"/>
  <c r="Z361" i="21741"/>
  <c r="AB373" i="21741" s="1"/>
  <c r="W361" i="21741"/>
  <c r="T361" i="21741"/>
  <c r="U362" i="21741" s="1"/>
  <c r="R361" i="21741"/>
  <c r="O361" i="21741"/>
  <c r="P361" i="21741"/>
  <c r="L361" i="21741"/>
  <c r="M361" i="21741"/>
  <c r="I361" i="21741"/>
  <c r="J361" i="21741"/>
  <c r="F361" i="21741"/>
  <c r="G361" i="21741"/>
  <c r="T359" i="1"/>
  <c r="T358" i="1"/>
  <c r="Q359" i="1"/>
  <c r="Q358" i="1"/>
  <c r="M359" i="1"/>
  <c r="J359" i="1"/>
  <c r="J358" i="1"/>
  <c r="H359" i="1"/>
  <c r="I359" i="1"/>
  <c r="D236" i="2224" s="1"/>
  <c r="E359" i="1"/>
  <c r="F359" i="1"/>
  <c r="C236" i="2224" s="1"/>
  <c r="U225" i="21727"/>
  <c r="N225" i="21727"/>
  <c r="L225" i="21727"/>
  <c r="M225" i="21727"/>
  <c r="E225" i="21727"/>
  <c r="F225" i="21727"/>
  <c r="E112" i="21741"/>
  <c r="D110" i="1"/>
  <c r="D109" i="1"/>
  <c r="AC360" i="21741"/>
  <c r="AE372" i="21741" s="1"/>
  <c r="Z360" i="21741"/>
  <c r="W360" i="21741"/>
  <c r="X361" i="21741" s="1"/>
  <c r="T360" i="21741"/>
  <c r="R360" i="21741"/>
  <c r="Q360" i="21741"/>
  <c r="O360" i="21741"/>
  <c r="P360" i="21741"/>
  <c r="L360" i="21741"/>
  <c r="M360" i="21741"/>
  <c r="I360" i="21741"/>
  <c r="J360" i="21741"/>
  <c r="F360" i="21741"/>
  <c r="G360" i="21741"/>
  <c r="T357" i="1"/>
  <c r="M358" i="1"/>
  <c r="H358" i="1"/>
  <c r="I358" i="1"/>
  <c r="D235" i="2224" s="1"/>
  <c r="F358" i="1"/>
  <c r="C235" i="2224" s="1"/>
  <c r="E358" i="1"/>
  <c r="N224" i="21727"/>
  <c r="Q224" i="21727"/>
  <c r="U224" i="21727"/>
  <c r="L224" i="21727"/>
  <c r="M224" i="21727"/>
  <c r="F224" i="21727"/>
  <c r="E224" i="21727"/>
  <c r="U223" i="21727"/>
  <c r="Q223" i="21727"/>
  <c r="M223" i="21727"/>
  <c r="L223" i="21727"/>
  <c r="F223" i="21727"/>
  <c r="E223" i="21727"/>
  <c r="N223" i="21727"/>
  <c r="AC359" i="21741"/>
  <c r="AD360" i="21741" s="1"/>
  <c r="Z359" i="21741"/>
  <c r="W359" i="21741"/>
  <c r="T359" i="21741"/>
  <c r="U360" i="21741" s="1"/>
  <c r="R359" i="21741"/>
  <c r="Q359" i="21741"/>
  <c r="P359" i="21741"/>
  <c r="O359" i="21741"/>
  <c r="M359" i="21741"/>
  <c r="L359" i="21741"/>
  <c r="J359" i="21741"/>
  <c r="I359" i="21741"/>
  <c r="G359" i="21741"/>
  <c r="F359" i="21741"/>
  <c r="Q357" i="1"/>
  <c r="M357" i="1"/>
  <c r="J357" i="1"/>
  <c r="K357" i="1" s="1"/>
  <c r="I357" i="1"/>
  <c r="D234" i="2224" s="1"/>
  <c r="H357" i="1"/>
  <c r="F357" i="1"/>
  <c r="C234" i="2224" s="1"/>
  <c r="E357" i="1"/>
  <c r="Q222" i="21727"/>
  <c r="U222" i="21727"/>
  <c r="N222" i="21727"/>
  <c r="W222" i="21727" s="1"/>
  <c r="M222" i="21727"/>
  <c r="L222" i="21727"/>
  <c r="F222" i="21727"/>
  <c r="E222" i="21727"/>
  <c r="AC358" i="21741"/>
  <c r="AE370" i="21741" s="1"/>
  <c r="Z358" i="21741"/>
  <c r="W358" i="21741"/>
  <c r="T358" i="21741"/>
  <c r="R358" i="21741"/>
  <c r="Q358" i="21741"/>
  <c r="P358" i="21741"/>
  <c r="O358" i="21741"/>
  <c r="M358" i="21741"/>
  <c r="L358" i="21741"/>
  <c r="J358" i="21741"/>
  <c r="I358" i="21741"/>
  <c r="G358" i="21741"/>
  <c r="F358" i="21741"/>
  <c r="T356" i="1"/>
  <c r="Q356" i="1"/>
  <c r="M356" i="1"/>
  <c r="J356" i="1"/>
  <c r="I356" i="1"/>
  <c r="D233" i="2224" s="1"/>
  <c r="H356" i="1"/>
  <c r="F356" i="1"/>
  <c r="C233" i="2224" s="1"/>
  <c r="E356" i="1"/>
  <c r="U221" i="21727"/>
  <c r="Q221" i="21727"/>
  <c r="N221" i="21727"/>
  <c r="M221" i="21727"/>
  <c r="L221" i="21727"/>
  <c r="G221" i="21727"/>
  <c r="F221" i="21727"/>
  <c r="E221" i="21727"/>
  <c r="N25" i="21741"/>
  <c r="K25" i="21741"/>
  <c r="H25" i="21741"/>
  <c r="R25" i="21741" s="1"/>
  <c r="E25" i="21741"/>
  <c r="F26" i="21741" s="1"/>
  <c r="G26" i="21741" s="1"/>
  <c r="N111" i="21741"/>
  <c r="K111" i="21741"/>
  <c r="H111" i="21741"/>
  <c r="R111" i="21741" s="1"/>
  <c r="E111" i="21741"/>
  <c r="AC357" i="21741"/>
  <c r="Z357" i="21741"/>
  <c r="W357" i="21741"/>
  <c r="T357" i="21741"/>
  <c r="R357" i="21741"/>
  <c r="Q357" i="21741"/>
  <c r="P357" i="21741"/>
  <c r="O357" i="21741"/>
  <c r="M357" i="21741"/>
  <c r="L357" i="21741"/>
  <c r="J357" i="21741"/>
  <c r="I357" i="21741"/>
  <c r="G357" i="21741"/>
  <c r="F357" i="21741"/>
  <c r="G25" i="1"/>
  <c r="D25" i="1"/>
  <c r="Q25" i="1" s="1"/>
  <c r="G109" i="1"/>
  <c r="H110" i="1" s="1"/>
  <c r="T355" i="1"/>
  <c r="Q355" i="1"/>
  <c r="M355" i="1"/>
  <c r="J355" i="1"/>
  <c r="I355" i="1"/>
  <c r="D232" i="2224" s="1"/>
  <c r="H355" i="1"/>
  <c r="F355" i="1"/>
  <c r="C232" i="2224" s="1"/>
  <c r="E355" i="1"/>
  <c r="U219" i="21727"/>
  <c r="U220" i="21727"/>
  <c r="Q219" i="21727"/>
  <c r="Q220" i="21727"/>
  <c r="N219" i="21727"/>
  <c r="N220" i="21727"/>
  <c r="L219" i="21727"/>
  <c r="M219" i="21727"/>
  <c r="L220" i="21727"/>
  <c r="M220" i="21727"/>
  <c r="G219" i="21727"/>
  <c r="G220" i="21727"/>
  <c r="E219" i="21727"/>
  <c r="F219" i="21727"/>
  <c r="E220" i="21727"/>
  <c r="F220" i="21727"/>
  <c r="O356" i="21741"/>
  <c r="P356" i="21741"/>
  <c r="AC356" i="21741"/>
  <c r="Z356" i="21741"/>
  <c r="W356" i="21741"/>
  <c r="T356" i="21741"/>
  <c r="R356" i="21741"/>
  <c r="Q356" i="21741"/>
  <c r="M356" i="21741"/>
  <c r="L356" i="21741"/>
  <c r="J356" i="21741"/>
  <c r="I356" i="21741"/>
  <c r="G356" i="21741"/>
  <c r="F356" i="21741"/>
  <c r="T354" i="1"/>
  <c r="Q354" i="1"/>
  <c r="S366" i="1" s="1"/>
  <c r="M354" i="1"/>
  <c r="J354" i="1"/>
  <c r="H354" i="1"/>
  <c r="I354" i="1"/>
  <c r="D231" i="2224" s="1"/>
  <c r="E354" i="1"/>
  <c r="F354" i="1"/>
  <c r="C231" i="2224" s="1"/>
  <c r="AC355" i="21741"/>
  <c r="AE367" i="21741" s="1"/>
  <c r="Z355" i="21741"/>
  <c r="W355" i="21741"/>
  <c r="T355" i="21741"/>
  <c r="U355" i="21741" s="1"/>
  <c r="R355" i="21741"/>
  <c r="Q355" i="21741"/>
  <c r="P355" i="21741"/>
  <c r="O355" i="21741"/>
  <c r="M355" i="21741"/>
  <c r="L355" i="21741"/>
  <c r="J355" i="21741"/>
  <c r="I355" i="21741"/>
  <c r="G355" i="21741"/>
  <c r="F355" i="21741"/>
  <c r="T353" i="1"/>
  <c r="Q353" i="1"/>
  <c r="W353" i="1" s="1"/>
  <c r="M353" i="1"/>
  <c r="J353" i="1"/>
  <c r="I353" i="1"/>
  <c r="D230" i="2224" s="1"/>
  <c r="H353" i="1"/>
  <c r="F353" i="1"/>
  <c r="C230" i="2224" s="1"/>
  <c r="E353" i="1"/>
  <c r="J352" i="1"/>
  <c r="U218" i="21727"/>
  <c r="Q218" i="21727"/>
  <c r="N218" i="21727"/>
  <c r="M218" i="21727"/>
  <c r="L218" i="21727"/>
  <c r="G218" i="21727"/>
  <c r="F218" i="21727"/>
  <c r="E218" i="21727"/>
  <c r="N110" i="21741"/>
  <c r="O111" i="21741" s="1"/>
  <c r="K110" i="21741"/>
  <c r="H110" i="21741"/>
  <c r="E110" i="21741"/>
  <c r="AC354" i="21741"/>
  <c r="AD355" i="21741" s="1"/>
  <c r="Z354" i="21741"/>
  <c r="W354" i="21741"/>
  <c r="T354" i="21741"/>
  <c r="R354" i="21741"/>
  <c r="Q354" i="21741"/>
  <c r="P354" i="21741"/>
  <c r="O354" i="21741"/>
  <c r="M354" i="21741"/>
  <c r="L354" i="21741"/>
  <c r="J354" i="21741"/>
  <c r="I354" i="21741"/>
  <c r="G354" i="21741"/>
  <c r="F354" i="21741"/>
  <c r="T352" i="1"/>
  <c r="U353" i="1" s="1"/>
  <c r="Q352" i="1"/>
  <c r="M352" i="1"/>
  <c r="I352" i="1"/>
  <c r="D229" i="2224" s="1"/>
  <c r="H352" i="1"/>
  <c r="F352" i="1"/>
  <c r="C229" i="2224" s="1"/>
  <c r="E352" i="1"/>
  <c r="G108" i="1"/>
  <c r="D108" i="1"/>
  <c r="F351" i="1"/>
  <c r="C228" i="2224" s="1"/>
  <c r="U217" i="21727"/>
  <c r="V229" i="21727" s="1"/>
  <c r="Q217" i="21727"/>
  <c r="N217" i="21727"/>
  <c r="M217" i="21727"/>
  <c r="L217" i="21727"/>
  <c r="G217" i="21727"/>
  <c r="F217" i="21727"/>
  <c r="E217" i="21727"/>
  <c r="AC353" i="21741"/>
  <c r="AE365" i="21741" s="1"/>
  <c r="Z353" i="21741"/>
  <c r="W353" i="21741"/>
  <c r="T353" i="21741"/>
  <c r="R353" i="21741"/>
  <c r="Q353" i="21741"/>
  <c r="P353" i="21741"/>
  <c r="O353" i="21741"/>
  <c r="M353" i="21741"/>
  <c r="L353" i="21741"/>
  <c r="J353" i="21741"/>
  <c r="I353" i="21741"/>
  <c r="G353" i="21741"/>
  <c r="F353" i="21741"/>
  <c r="T351" i="1"/>
  <c r="Q351" i="1"/>
  <c r="M351" i="1"/>
  <c r="J351" i="1"/>
  <c r="I351" i="1"/>
  <c r="D228" i="2224" s="1"/>
  <c r="H351" i="1"/>
  <c r="E351" i="1"/>
  <c r="U216" i="21727"/>
  <c r="Q216" i="21727"/>
  <c r="N216" i="21727"/>
  <c r="M216" i="21727"/>
  <c r="L216" i="21727"/>
  <c r="G216" i="21727"/>
  <c r="F216" i="21727"/>
  <c r="E216" i="21727"/>
  <c r="AC352" i="21741"/>
  <c r="AE364" i="21741" s="1"/>
  <c r="Z352" i="21741"/>
  <c r="W352" i="21741"/>
  <c r="T352" i="21741"/>
  <c r="U352" i="21741" s="1"/>
  <c r="R352" i="21741"/>
  <c r="Q352" i="21741"/>
  <c r="P352" i="21741"/>
  <c r="O352" i="21741"/>
  <c r="M352" i="21741"/>
  <c r="L352" i="21741"/>
  <c r="J352" i="21741"/>
  <c r="I352" i="21741"/>
  <c r="G352" i="21741"/>
  <c r="F352" i="21741"/>
  <c r="T350" i="1"/>
  <c r="Q350" i="1"/>
  <c r="M350" i="1"/>
  <c r="J350" i="1"/>
  <c r="I350" i="1"/>
  <c r="D227" i="2224" s="1"/>
  <c r="H350" i="1"/>
  <c r="F350" i="1"/>
  <c r="C227" i="2224" s="1"/>
  <c r="E350" i="1"/>
  <c r="F215" i="21727"/>
  <c r="E215" i="21727"/>
  <c r="U215" i="21727"/>
  <c r="Q215" i="21727"/>
  <c r="N215" i="21727"/>
  <c r="M215" i="21727"/>
  <c r="L215" i="21727"/>
  <c r="G215" i="21727"/>
  <c r="K109" i="21741"/>
  <c r="N109" i="21741"/>
  <c r="P113" i="21741" s="1"/>
  <c r="H109" i="21741"/>
  <c r="E109" i="21741"/>
  <c r="AC351" i="21741"/>
  <c r="Z351" i="21741"/>
  <c r="W351" i="21741"/>
  <c r="T351" i="21741"/>
  <c r="R351" i="21741"/>
  <c r="Q351" i="21741"/>
  <c r="P351" i="21741"/>
  <c r="O351" i="21741"/>
  <c r="M351" i="21741"/>
  <c r="L351" i="21741"/>
  <c r="J351" i="21741"/>
  <c r="I351" i="21741"/>
  <c r="G351" i="21741"/>
  <c r="F351" i="21741"/>
  <c r="G107" i="1"/>
  <c r="D107" i="1"/>
  <c r="T349" i="1"/>
  <c r="Q349" i="1"/>
  <c r="M349" i="1"/>
  <c r="J349" i="1"/>
  <c r="I349" i="1"/>
  <c r="D226" i="2224" s="1"/>
  <c r="H349" i="1"/>
  <c r="F349" i="1"/>
  <c r="C226" i="2224" s="1"/>
  <c r="E349" i="1"/>
  <c r="U214" i="21727"/>
  <c r="Q214" i="21727"/>
  <c r="N214" i="21727"/>
  <c r="M214" i="21727"/>
  <c r="L214" i="21727"/>
  <c r="G214" i="21727"/>
  <c r="F214" i="21727"/>
  <c r="E214" i="21727"/>
  <c r="AC350" i="21741"/>
  <c r="Z350" i="21741"/>
  <c r="W350" i="21741"/>
  <c r="T350" i="21741"/>
  <c r="R350" i="21741"/>
  <c r="Q350" i="21741"/>
  <c r="P350" i="21741"/>
  <c r="O350" i="21741"/>
  <c r="M350" i="21741"/>
  <c r="L350" i="21741"/>
  <c r="J350" i="21741"/>
  <c r="I350" i="21741"/>
  <c r="G350" i="21741"/>
  <c r="F350" i="21741"/>
  <c r="T348" i="1"/>
  <c r="Q348" i="1"/>
  <c r="M348" i="1"/>
  <c r="J348" i="1"/>
  <c r="I348" i="1"/>
  <c r="D225" i="2224" s="1"/>
  <c r="H348" i="1"/>
  <c r="F348" i="1"/>
  <c r="C225" i="2224" s="1"/>
  <c r="E348" i="1"/>
  <c r="U213" i="21727"/>
  <c r="Q213" i="21727"/>
  <c r="E213" i="21727"/>
  <c r="F213" i="21727"/>
  <c r="G213" i="21727"/>
  <c r="L213" i="21727"/>
  <c r="M213" i="21727"/>
  <c r="N213" i="21727"/>
  <c r="AC349" i="21741"/>
  <c r="Z349" i="21741"/>
  <c r="W349" i="21741"/>
  <c r="W348" i="21741"/>
  <c r="X348" i="21741" s="1"/>
  <c r="T349" i="21741"/>
  <c r="T348" i="21741"/>
  <c r="Q349" i="21741"/>
  <c r="R349" i="21741"/>
  <c r="O349" i="21741"/>
  <c r="P349" i="21741"/>
  <c r="L349" i="21741"/>
  <c r="M349" i="21741"/>
  <c r="I349" i="21741"/>
  <c r="J349" i="21741"/>
  <c r="F349" i="21741"/>
  <c r="G349" i="21741"/>
  <c r="Q347" i="1"/>
  <c r="Q346" i="1"/>
  <c r="S358" i="1" s="1"/>
  <c r="T347" i="1"/>
  <c r="T346" i="1"/>
  <c r="J347" i="1"/>
  <c r="M347" i="1"/>
  <c r="N348" i="1" s="1"/>
  <c r="H347" i="1"/>
  <c r="I347" i="1"/>
  <c r="D224" i="2224" s="1"/>
  <c r="E347" i="1"/>
  <c r="F347" i="1"/>
  <c r="C224" i="2224" s="1"/>
  <c r="T345" i="1"/>
  <c r="U212" i="21727"/>
  <c r="V212" i="21727" s="1"/>
  <c r="Q212" i="21727"/>
  <c r="N212" i="21727"/>
  <c r="M212" i="21727"/>
  <c r="L212" i="21727"/>
  <c r="G212" i="21727"/>
  <c r="F212" i="21727"/>
  <c r="E212" i="21727"/>
  <c r="N108" i="21741"/>
  <c r="AC109" i="21741" s="1"/>
  <c r="K108" i="21741"/>
  <c r="H108" i="21741"/>
  <c r="E108" i="21741"/>
  <c r="AC348" i="21741"/>
  <c r="AE360" i="21741" s="1"/>
  <c r="Z348" i="21741"/>
  <c r="Z347" i="21741"/>
  <c r="R348" i="21741"/>
  <c r="Q348" i="21741"/>
  <c r="P348" i="21741"/>
  <c r="O348" i="21741"/>
  <c r="M348" i="21741"/>
  <c r="L348" i="21741"/>
  <c r="J348" i="21741"/>
  <c r="I348" i="21741"/>
  <c r="G348" i="21741"/>
  <c r="F348" i="21741"/>
  <c r="G106" i="1"/>
  <c r="D106" i="1"/>
  <c r="M346" i="1"/>
  <c r="J346" i="1"/>
  <c r="I346" i="1"/>
  <c r="D223" i="2224" s="1"/>
  <c r="H346" i="1"/>
  <c r="F346" i="1"/>
  <c r="C223" i="2224" s="1"/>
  <c r="E346" i="1"/>
  <c r="U211" i="21727"/>
  <c r="V223" i="21727" s="1"/>
  <c r="U210" i="21727"/>
  <c r="U209" i="21727"/>
  <c r="Q211" i="21727"/>
  <c r="N211" i="21727"/>
  <c r="M211" i="21727"/>
  <c r="L211" i="21727"/>
  <c r="G211" i="21727"/>
  <c r="F211" i="21727"/>
  <c r="E211" i="21727"/>
  <c r="AC347" i="21741"/>
  <c r="Z346" i="21741"/>
  <c r="AB346" i="21741" s="1"/>
  <c r="W347" i="21741"/>
  <c r="Y359" i="21741" s="1"/>
  <c r="T347" i="21741"/>
  <c r="R347" i="21741"/>
  <c r="Q347" i="21741"/>
  <c r="P347" i="21741"/>
  <c r="O347" i="21741"/>
  <c r="M347" i="21741"/>
  <c r="L347" i="21741"/>
  <c r="J347" i="21741"/>
  <c r="I347" i="21741"/>
  <c r="G347" i="21741"/>
  <c r="F347" i="21741"/>
  <c r="Q345" i="1"/>
  <c r="M345" i="1"/>
  <c r="J345" i="1"/>
  <c r="I345" i="1"/>
  <c r="D222" i="2224" s="1"/>
  <c r="H345" i="1"/>
  <c r="F345" i="1"/>
  <c r="C222" i="2224" s="1"/>
  <c r="E345" i="1"/>
  <c r="T344" i="1"/>
  <c r="Q344" i="1"/>
  <c r="Q210" i="21727"/>
  <c r="N210" i="21727"/>
  <c r="W210" i="21727" s="1"/>
  <c r="M210" i="21727"/>
  <c r="L210" i="21727"/>
  <c r="G210" i="21727"/>
  <c r="F210" i="21727"/>
  <c r="E210" i="21727"/>
  <c r="G346" i="21741"/>
  <c r="F346" i="21741"/>
  <c r="AC346" i="21741"/>
  <c r="W346" i="21741"/>
  <c r="Y358" i="21741" s="1"/>
  <c r="W334" i="21741"/>
  <c r="W345" i="21741"/>
  <c r="T346" i="21741"/>
  <c r="T334" i="21741"/>
  <c r="U334" i="21741" s="1"/>
  <c r="T345" i="21741"/>
  <c r="R346" i="21741"/>
  <c r="Q346" i="21741"/>
  <c r="P346" i="21741"/>
  <c r="O346" i="21741"/>
  <c r="M346" i="21741"/>
  <c r="L346" i="21741"/>
  <c r="J346" i="21741"/>
  <c r="I346" i="21741"/>
  <c r="M344" i="1"/>
  <c r="J344" i="1"/>
  <c r="I344" i="1"/>
  <c r="D221" i="2224" s="1"/>
  <c r="H344" i="1"/>
  <c r="F344" i="1"/>
  <c r="C221" i="2224" s="1"/>
  <c r="E344" i="1"/>
  <c r="Q209" i="21727"/>
  <c r="R221" i="21727" s="1"/>
  <c r="N209" i="21727"/>
  <c r="M209" i="21727"/>
  <c r="L209" i="21727"/>
  <c r="G209" i="21727"/>
  <c r="F209" i="21727"/>
  <c r="E209" i="21727"/>
  <c r="N24" i="21741"/>
  <c r="AC24" i="21741" s="1"/>
  <c r="K24" i="21741"/>
  <c r="H24" i="21741"/>
  <c r="Z24" i="21741" s="1"/>
  <c r="E24" i="21741"/>
  <c r="N107" i="21741"/>
  <c r="K107" i="21741"/>
  <c r="K106" i="21741"/>
  <c r="H107" i="21741"/>
  <c r="E107" i="21741"/>
  <c r="AC345" i="21741"/>
  <c r="AD345" i="21741" s="1"/>
  <c r="Z345" i="21741"/>
  <c r="R345" i="21741"/>
  <c r="Q345" i="21741"/>
  <c r="P345" i="21741"/>
  <c r="O345" i="21741"/>
  <c r="M345" i="21741"/>
  <c r="L345" i="21741"/>
  <c r="J345" i="21741"/>
  <c r="I345" i="21741"/>
  <c r="G345" i="21741"/>
  <c r="F345" i="21741"/>
  <c r="M30" i="1"/>
  <c r="G24" i="1"/>
  <c r="H25" i="1" s="1"/>
  <c r="I25" i="1" s="1"/>
  <c r="D24" i="1"/>
  <c r="G105" i="1"/>
  <c r="D105" i="1"/>
  <c r="T343" i="1"/>
  <c r="U344" i="1" s="1"/>
  <c r="Q343" i="1"/>
  <c r="M343" i="1"/>
  <c r="J343" i="1"/>
  <c r="I343" i="1"/>
  <c r="D220" i="2224" s="1"/>
  <c r="H343" i="1"/>
  <c r="F343" i="1"/>
  <c r="C220" i="2224" s="1"/>
  <c r="E343" i="1"/>
  <c r="U208" i="21727"/>
  <c r="Q208" i="21727"/>
  <c r="R220" i="21727" s="1"/>
  <c r="N208" i="21727"/>
  <c r="M208" i="21727"/>
  <c r="L208" i="21727"/>
  <c r="G208" i="21727"/>
  <c r="F208" i="21727"/>
  <c r="E208" i="21727"/>
  <c r="T344" i="21741"/>
  <c r="R344" i="21741"/>
  <c r="Q344" i="21741"/>
  <c r="M344" i="21741"/>
  <c r="L344" i="21741"/>
  <c r="J344" i="21741"/>
  <c r="I344" i="21741"/>
  <c r="G344" i="21741"/>
  <c r="F344" i="21741"/>
  <c r="AC344" i="21741"/>
  <c r="Z344" i="21741"/>
  <c r="W344" i="21741"/>
  <c r="Y344" i="21741" s="1"/>
  <c r="W343" i="21741"/>
  <c r="P344" i="21741"/>
  <c r="O344" i="21741"/>
  <c r="T342" i="1"/>
  <c r="Q342" i="1"/>
  <c r="M342" i="1"/>
  <c r="F342" i="1"/>
  <c r="C219" i="2224" s="1"/>
  <c r="E342" i="1"/>
  <c r="J342" i="1"/>
  <c r="I342" i="1"/>
  <c r="D219" i="2224" s="1"/>
  <c r="H342" i="1"/>
  <c r="U207" i="21727"/>
  <c r="V207" i="21727" s="1"/>
  <c r="Q207" i="21727"/>
  <c r="N207" i="21727"/>
  <c r="M207" i="21727"/>
  <c r="L207" i="21727"/>
  <c r="G207" i="21727"/>
  <c r="F207" i="21727"/>
  <c r="E207" i="21727"/>
  <c r="AC343" i="21741"/>
  <c r="AD344" i="21741" s="1"/>
  <c r="Z343" i="21741"/>
  <c r="T343" i="21741"/>
  <c r="R343" i="21741"/>
  <c r="Q343" i="21741"/>
  <c r="P343" i="21741"/>
  <c r="O343" i="21741"/>
  <c r="M343" i="21741"/>
  <c r="L343" i="21741"/>
  <c r="J343" i="21741"/>
  <c r="I343" i="21741"/>
  <c r="G343" i="21741"/>
  <c r="F343" i="21741"/>
  <c r="T341" i="1"/>
  <c r="V353" i="1" s="1"/>
  <c r="Q341" i="1"/>
  <c r="M341" i="1"/>
  <c r="J341" i="1"/>
  <c r="I341" i="1"/>
  <c r="D218" i="2224" s="1"/>
  <c r="H341" i="1"/>
  <c r="F341" i="1"/>
  <c r="C218" i="2224" s="1"/>
  <c r="E341" i="1"/>
  <c r="Q340" i="1"/>
  <c r="AC342" i="21741"/>
  <c r="Z342" i="21741"/>
  <c r="W342" i="21741"/>
  <c r="U206" i="21727"/>
  <c r="Q206" i="21727"/>
  <c r="R218" i="21727" s="1"/>
  <c r="N206" i="21727"/>
  <c r="L206" i="21727"/>
  <c r="M206" i="21727"/>
  <c r="G206" i="21727"/>
  <c r="F206" i="21727"/>
  <c r="E206" i="21727"/>
  <c r="N106" i="21741"/>
  <c r="K105" i="21741"/>
  <c r="H106" i="21741"/>
  <c r="E106" i="21741"/>
  <c r="Q106" i="21741" s="1"/>
  <c r="T342" i="21741"/>
  <c r="R342" i="21741"/>
  <c r="Q342" i="21741"/>
  <c r="O342" i="21741"/>
  <c r="P342" i="21741"/>
  <c r="L342" i="21741"/>
  <c r="M342" i="21741"/>
  <c r="J342" i="21741"/>
  <c r="I342" i="21741"/>
  <c r="G342" i="21741"/>
  <c r="F342" i="21741"/>
  <c r="G104" i="1"/>
  <c r="D104" i="1"/>
  <c r="T340" i="1"/>
  <c r="I340" i="1"/>
  <c r="D217" i="2224" s="1"/>
  <c r="H340" i="1"/>
  <c r="J340" i="1"/>
  <c r="L352" i="1" s="1"/>
  <c r="M340" i="1"/>
  <c r="F340" i="1"/>
  <c r="C217" i="2224" s="1"/>
  <c r="E340" i="1"/>
  <c r="U205" i="21727"/>
  <c r="Q205" i="21727"/>
  <c r="N205" i="21727"/>
  <c r="M205" i="21727"/>
  <c r="L205" i="21727"/>
  <c r="G205" i="21727"/>
  <c r="F205" i="21727"/>
  <c r="E205" i="21727"/>
  <c r="AC341" i="21741"/>
  <c r="Z341" i="21741"/>
  <c r="W341" i="21741"/>
  <c r="W340" i="21741"/>
  <c r="X340" i="21741" s="1"/>
  <c r="T341" i="21741"/>
  <c r="R341" i="21741"/>
  <c r="Q341" i="21741"/>
  <c r="P341" i="21741"/>
  <c r="O341" i="21741"/>
  <c r="M341" i="21741"/>
  <c r="L341" i="21741"/>
  <c r="J341" i="21741"/>
  <c r="I341" i="21741"/>
  <c r="G341" i="21741"/>
  <c r="F341" i="21741"/>
  <c r="T339" i="1"/>
  <c r="Q339" i="1"/>
  <c r="M339" i="1"/>
  <c r="J339" i="1"/>
  <c r="I339" i="1"/>
  <c r="D216" i="2224" s="1"/>
  <c r="H339" i="1"/>
  <c r="F339" i="1"/>
  <c r="C216" i="2224" s="1"/>
  <c r="E339" i="1"/>
  <c r="Q204" i="21727"/>
  <c r="N204" i="21727"/>
  <c r="F204" i="21727"/>
  <c r="E204" i="21727"/>
  <c r="U204" i="21727"/>
  <c r="V216" i="21727" s="1"/>
  <c r="M204" i="21727"/>
  <c r="L204" i="21727"/>
  <c r="G204" i="21727"/>
  <c r="AC340" i="21741"/>
  <c r="AD341" i="21741" s="1"/>
  <c r="Z340" i="21741"/>
  <c r="T340" i="21741"/>
  <c r="R340" i="21741"/>
  <c r="Q340" i="21741"/>
  <c r="P340" i="21741"/>
  <c r="O340" i="21741"/>
  <c r="M340" i="21741"/>
  <c r="L340" i="21741"/>
  <c r="J340" i="21741"/>
  <c r="I340" i="21741"/>
  <c r="G340" i="21741"/>
  <c r="F340" i="21741"/>
  <c r="T338" i="1"/>
  <c r="Q338" i="1"/>
  <c r="M338" i="1"/>
  <c r="J338" i="1"/>
  <c r="I338" i="1"/>
  <c r="D215" i="2224" s="1"/>
  <c r="H338" i="1"/>
  <c r="F338" i="1"/>
  <c r="C215" i="2224" s="1"/>
  <c r="E338" i="1"/>
  <c r="G203" i="21727"/>
  <c r="U203" i="21727"/>
  <c r="V215" i="21727" s="1"/>
  <c r="Q203" i="21727"/>
  <c r="N203" i="21727"/>
  <c r="M203" i="21727"/>
  <c r="L203" i="21727"/>
  <c r="F203" i="21727"/>
  <c r="E203" i="21727"/>
  <c r="N105" i="21741"/>
  <c r="H105" i="21741"/>
  <c r="E105" i="21741"/>
  <c r="Z339" i="21741"/>
  <c r="AC339" i="21741"/>
  <c r="W339" i="21741"/>
  <c r="T339" i="21741"/>
  <c r="R339" i="21741"/>
  <c r="Q339" i="21741"/>
  <c r="P339" i="21741"/>
  <c r="O339" i="21741"/>
  <c r="M339" i="21741"/>
  <c r="L339" i="21741"/>
  <c r="J339" i="21741"/>
  <c r="I339" i="21741"/>
  <c r="G339" i="21741"/>
  <c r="F339" i="21741"/>
  <c r="G103" i="1"/>
  <c r="H104" i="1" s="1"/>
  <c r="G102" i="1"/>
  <c r="D103" i="1"/>
  <c r="D102" i="1"/>
  <c r="T337" i="1"/>
  <c r="Q337" i="1"/>
  <c r="M337" i="1"/>
  <c r="J337" i="1"/>
  <c r="I337" i="1"/>
  <c r="D214" i="2224" s="1"/>
  <c r="H337" i="1"/>
  <c r="F337" i="1"/>
  <c r="C214" i="2224" s="1"/>
  <c r="E337" i="1"/>
  <c r="U202" i="21727"/>
  <c r="Q202" i="21727"/>
  <c r="N202" i="21727"/>
  <c r="M202" i="21727"/>
  <c r="L202" i="21727"/>
  <c r="G202" i="21727"/>
  <c r="F202" i="21727"/>
  <c r="E202" i="21727"/>
  <c r="AC338" i="21741"/>
  <c r="Z338" i="21741"/>
  <c r="W338" i="21741"/>
  <c r="T338" i="21741"/>
  <c r="R338" i="21741"/>
  <c r="Q338" i="21741"/>
  <c r="P338" i="21741"/>
  <c r="O338" i="21741"/>
  <c r="M338" i="21741"/>
  <c r="L338" i="21741"/>
  <c r="J338" i="21741"/>
  <c r="I338" i="21741"/>
  <c r="G338" i="21741"/>
  <c r="F338" i="21741"/>
  <c r="T336" i="1"/>
  <c r="Q336" i="1"/>
  <c r="M336" i="1"/>
  <c r="J336" i="1"/>
  <c r="I336" i="1"/>
  <c r="D213" i="2224" s="1"/>
  <c r="H336" i="1"/>
  <c r="F336" i="1"/>
  <c r="C213" i="2224" s="1"/>
  <c r="E336" i="1"/>
  <c r="U201" i="21727"/>
  <c r="Q201" i="21727"/>
  <c r="N201" i="21727"/>
  <c r="M201" i="21727"/>
  <c r="L201" i="21727"/>
  <c r="G201" i="21727"/>
  <c r="F201" i="21727"/>
  <c r="E201" i="21727"/>
  <c r="AC337" i="21741"/>
  <c r="Z337" i="21741"/>
  <c r="W337" i="21741"/>
  <c r="T337" i="21741"/>
  <c r="R337" i="21741"/>
  <c r="Q337" i="21741"/>
  <c r="P337" i="21741"/>
  <c r="O337" i="21741"/>
  <c r="M337" i="21741"/>
  <c r="L337" i="21741"/>
  <c r="J337" i="21741"/>
  <c r="I337" i="21741"/>
  <c r="G337" i="21741"/>
  <c r="F337" i="21741"/>
  <c r="T335" i="1"/>
  <c r="Q335" i="1"/>
  <c r="M335" i="1"/>
  <c r="J335" i="1"/>
  <c r="I335" i="1"/>
  <c r="D212" i="2224" s="1"/>
  <c r="H335" i="1"/>
  <c r="F335" i="1"/>
  <c r="C212" i="2224" s="1"/>
  <c r="E335" i="1"/>
  <c r="J334" i="1"/>
  <c r="U200" i="21727"/>
  <c r="Q200" i="21727"/>
  <c r="R212" i="21727" s="1"/>
  <c r="N200" i="21727"/>
  <c r="M200" i="21727"/>
  <c r="L200" i="21727"/>
  <c r="G200" i="21727"/>
  <c r="F200" i="21727"/>
  <c r="E200" i="21727"/>
  <c r="K104" i="21741"/>
  <c r="N104" i="21741"/>
  <c r="O104" i="21741" s="1"/>
  <c r="H104" i="21741"/>
  <c r="E104" i="21741"/>
  <c r="AC336" i="21741"/>
  <c r="Z336" i="21741"/>
  <c r="W336" i="21741"/>
  <c r="T336" i="21741"/>
  <c r="R336" i="21741"/>
  <c r="Q336" i="21741"/>
  <c r="P336" i="21741"/>
  <c r="O336" i="21741"/>
  <c r="M336" i="21741"/>
  <c r="L336" i="21741"/>
  <c r="J336" i="21741"/>
  <c r="I336" i="21741"/>
  <c r="G336" i="21741"/>
  <c r="F336" i="21741"/>
  <c r="T334" i="1"/>
  <c r="Q334" i="1"/>
  <c r="M334" i="1"/>
  <c r="I334" i="1"/>
  <c r="D211" i="2224" s="1"/>
  <c r="H334" i="1"/>
  <c r="F334" i="1"/>
  <c r="C211" i="2224" s="1"/>
  <c r="E334" i="1"/>
  <c r="U199" i="21727"/>
  <c r="Q199" i="21727"/>
  <c r="N199" i="21727"/>
  <c r="M199" i="21727"/>
  <c r="L199" i="21727"/>
  <c r="G199" i="21727"/>
  <c r="F199" i="21727"/>
  <c r="E199" i="21727"/>
  <c r="AC335" i="21741"/>
  <c r="Z335" i="21741"/>
  <c r="W335" i="21741"/>
  <c r="T335" i="21741"/>
  <c r="R335" i="21741"/>
  <c r="Q335" i="21741"/>
  <c r="P335" i="21741"/>
  <c r="O335" i="21741"/>
  <c r="M335" i="21741"/>
  <c r="L335" i="21741"/>
  <c r="J335" i="21741"/>
  <c r="I335" i="21741"/>
  <c r="G335" i="21741"/>
  <c r="F335" i="21741"/>
  <c r="T333" i="1"/>
  <c r="Q333" i="1"/>
  <c r="M333" i="1"/>
  <c r="J333" i="1"/>
  <c r="I333" i="1"/>
  <c r="D210" i="2224" s="1"/>
  <c r="H333" i="1"/>
  <c r="F333" i="1"/>
  <c r="C210" i="2224" s="1"/>
  <c r="E333" i="1"/>
  <c r="U198" i="21727"/>
  <c r="Q198" i="21727"/>
  <c r="N198" i="21727"/>
  <c r="M198" i="21727"/>
  <c r="L198" i="21727"/>
  <c r="G198" i="21727"/>
  <c r="F198" i="21727"/>
  <c r="E198" i="21727"/>
  <c r="AC334" i="21741"/>
  <c r="Z334" i="21741"/>
  <c r="AA335" i="21741" s="1"/>
  <c r="R334" i="21741"/>
  <c r="Q334" i="21741"/>
  <c r="P334" i="21741"/>
  <c r="O334" i="21741"/>
  <c r="M334" i="21741"/>
  <c r="L334" i="21741"/>
  <c r="J334" i="21741"/>
  <c r="I334" i="21741"/>
  <c r="G334" i="21741"/>
  <c r="F334" i="21741"/>
  <c r="T332" i="1"/>
  <c r="Y332" i="1" s="1"/>
  <c r="Q332" i="1"/>
  <c r="M332" i="1"/>
  <c r="J332" i="1"/>
  <c r="I332" i="1"/>
  <c r="D209" i="2224" s="1"/>
  <c r="H332" i="1"/>
  <c r="F332" i="1"/>
  <c r="C209" i="2224" s="1"/>
  <c r="E332" i="1"/>
  <c r="N197" i="21727"/>
  <c r="P209" i="21727" s="1"/>
  <c r="U197" i="21727"/>
  <c r="V209" i="21727" s="1"/>
  <c r="G197" i="21727"/>
  <c r="Q197" i="21727"/>
  <c r="M197" i="21727"/>
  <c r="L197" i="21727"/>
  <c r="F197" i="21727"/>
  <c r="E197" i="21727"/>
  <c r="N23" i="21741"/>
  <c r="AC23" i="21741" s="1"/>
  <c r="K23" i="21741"/>
  <c r="W23" i="21741" s="1"/>
  <c r="H23" i="21741"/>
  <c r="E23" i="21741"/>
  <c r="N103" i="21741"/>
  <c r="K103" i="21741"/>
  <c r="H103" i="21741"/>
  <c r="I104" i="21741" s="1"/>
  <c r="E103" i="21741"/>
  <c r="G23" i="1"/>
  <c r="D23" i="1"/>
  <c r="G101" i="1"/>
  <c r="D101" i="1"/>
  <c r="AC333" i="21741"/>
  <c r="Z333" i="21741"/>
  <c r="W333" i="21741"/>
  <c r="X334" i="21741" s="1"/>
  <c r="T333" i="21741"/>
  <c r="R333" i="21741"/>
  <c r="Q333" i="21741"/>
  <c r="P333" i="21741"/>
  <c r="O333" i="21741"/>
  <c r="M333" i="21741"/>
  <c r="L333" i="21741"/>
  <c r="J333" i="21741"/>
  <c r="I333" i="21741"/>
  <c r="G333" i="21741"/>
  <c r="F333" i="21741"/>
  <c r="Q331" i="1"/>
  <c r="T331" i="1"/>
  <c r="M331" i="1"/>
  <c r="N332" i="1" s="1"/>
  <c r="J331" i="1"/>
  <c r="I331" i="1"/>
  <c r="D208" i="2224" s="1"/>
  <c r="H331" i="1"/>
  <c r="F331" i="1"/>
  <c r="C208" i="2224" s="1"/>
  <c r="E331" i="1"/>
  <c r="N196" i="21727"/>
  <c r="U196" i="21727"/>
  <c r="G196" i="21727"/>
  <c r="Q196" i="21727"/>
  <c r="M196" i="21727"/>
  <c r="L196" i="21727"/>
  <c r="F196" i="21727"/>
  <c r="E196" i="21727"/>
  <c r="AC332" i="21741"/>
  <c r="Z332" i="21741"/>
  <c r="W332" i="21741"/>
  <c r="T332" i="21741"/>
  <c r="R332" i="21741"/>
  <c r="Q332" i="21741"/>
  <c r="P332" i="21741"/>
  <c r="O332" i="21741"/>
  <c r="M332" i="21741"/>
  <c r="L332" i="21741"/>
  <c r="J332" i="21741"/>
  <c r="I332" i="21741"/>
  <c r="G332" i="21741"/>
  <c r="F332" i="21741"/>
  <c r="Q330" i="1"/>
  <c r="T330" i="1"/>
  <c r="M330" i="1"/>
  <c r="J330" i="1"/>
  <c r="I330" i="1"/>
  <c r="D207" i="2224" s="1"/>
  <c r="H330" i="1"/>
  <c r="F330" i="1"/>
  <c r="C207" i="2224" s="1"/>
  <c r="E330" i="1"/>
  <c r="N195" i="21727"/>
  <c r="U195" i="21727"/>
  <c r="G195" i="21727"/>
  <c r="Q195" i="21727"/>
  <c r="R207" i="21727" s="1"/>
  <c r="M195" i="21727"/>
  <c r="L195" i="21727"/>
  <c r="F195" i="21727"/>
  <c r="E195" i="21727"/>
  <c r="AC331" i="21741"/>
  <c r="Z331" i="21741"/>
  <c r="W331" i="21741"/>
  <c r="T331" i="21741"/>
  <c r="T330" i="21741"/>
  <c r="R331" i="21741"/>
  <c r="Q331" i="21741"/>
  <c r="P331" i="21741"/>
  <c r="O331" i="21741"/>
  <c r="M331" i="21741"/>
  <c r="L331" i="21741"/>
  <c r="J331" i="21741"/>
  <c r="I331" i="21741"/>
  <c r="G331" i="21741"/>
  <c r="F331" i="21741"/>
  <c r="Q329" i="1"/>
  <c r="T329" i="1"/>
  <c r="V341" i="1" s="1"/>
  <c r="M329" i="1"/>
  <c r="J329" i="1"/>
  <c r="I329" i="1"/>
  <c r="D206" i="2224" s="1"/>
  <c r="H329" i="1"/>
  <c r="F329" i="1"/>
  <c r="C206" i="2224" s="1"/>
  <c r="E329" i="1"/>
  <c r="N102" i="21741"/>
  <c r="K102" i="21741"/>
  <c r="H102" i="21741"/>
  <c r="E102" i="21741"/>
  <c r="N194" i="21727"/>
  <c r="U194" i="21727"/>
  <c r="V206" i="21727" s="1"/>
  <c r="G194" i="21727"/>
  <c r="Q194" i="21727"/>
  <c r="M194" i="21727"/>
  <c r="L194" i="21727"/>
  <c r="F194" i="21727"/>
  <c r="E194" i="21727"/>
  <c r="AC330" i="21741"/>
  <c r="Z330" i="21741"/>
  <c r="W330" i="21741"/>
  <c r="R330" i="21741"/>
  <c r="Q330" i="21741"/>
  <c r="P330" i="21741"/>
  <c r="O330" i="21741"/>
  <c r="M330" i="21741"/>
  <c r="L330" i="21741"/>
  <c r="J330" i="21741"/>
  <c r="I330" i="21741"/>
  <c r="G330" i="21741"/>
  <c r="F330" i="21741"/>
  <c r="G100" i="1"/>
  <c r="D100" i="1"/>
  <c r="Q328" i="1"/>
  <c r="T328" i="1"/>
  <c r="M328" i="1"/>
  <c r="N329" i="1" s="1"/>
  <c r="J328" i="1"/>
  <c r="I328" i="1"/>
  <c r="D205" i="2224" s="1"/>
  <c r="H328" i="1"/>
  <c r="F328" i="1"/>
  <c r="C205" i="2224" s="1"/>
  <c r="E328" i="1"/>
  <c r="N193" i="21727"/>
  <c r="U193" i="21727"/>
  <c r="G193" i="21727"/>
  <c r="Q193" i="21727"/>
  <c r="M193" i="21727"/>
  <c r="L193" i="21727"/>
  <c r="F193" i="21727"/>
  <c r="E193" i="21727"/>
  <c r="AC329" i="21741"/>
  <c r="AD329" i="21741" s="1"/>
  <c r="Z329" i="21741"/>
  <c r="W329" i="21741"/>
  <c r="T329" i="21741"/>
  <c r="R329" i="21741"/>
  <c r="Q329" i="21741"/>
  <c r="P329" i="21741"/>
  <c r="O329" i="21741"/>
  <c r="M329" i="21741"/>
  <c r="L329" i="21741"/>
  <c r="J329" i="21741"/>
  <c r="I329" i="21741"/>
  <c r="G329" i="21741"/>
  <c r="F329" i="21741"/>
  <c r="Q327" i="1"/>
  <c r="T327" i="1"/>
  <c r="M327" i="1"/>
  <c r="J327" i="1"/>
  <c r="I327" i="1"/>
  <c r="D204" i="2224" s="1"/>
  <c r="H327" i="1"/>
  <c r="F327" i="1"/>
  <c r="C204" i="2224" s="1"/>
  <c r="E327" i="1"/>
  <c r="N192" i="21727"/>
  <c r="U192" i="21727"/>
  <c r="G192" i="21727"/>
  <c r="Q192" i="21727"/>
  <c r="M192" i="21727"/>
  <c r="L192" i="21727"/>
  <c r="F192" i="21727"/>
  <c r="E192" i="21727"/>
  <c r="AC328" i="21741"/>
  <c r="Z328" i="21741"/>
  <c r="W328" i="21741"/>
  <c r="T328" i="21741"/>
  <c r="R328" i="21741"/>
  <c r="Q328" i="21741"/>
  <c r="P328" i="21741"/>
  <c r="O328" i="21741"/>
  <c r="M328" i="21741"/>
  <c r="L328" i="21741"/>
  <c r="J328" i="21741"/>
  <c r="I328" i="21741"/>
  <c r="G328" i="21741"/>
  <c r="F328" i="21741"/>
  <c r="Q326" i="1"/>
  <c r="T326" i="1"/>
  <c r="M326" i="1"/>
  <c r="N327" i="1" s="1"/>
  <c r="J326" i="1"/>
  <c r="I326" i="1"/>
  <c r="D203" i="2224" s="1"/>
  <c r="H326" i="1"/>
  <c r="F326" i="1"/>
  <c r="C203" i="2224" s="1"/>
  <c r="E326" i="1"/>
  <c r="N191" i="21727"/>
  <c r="U191" i="21727"/>
  <c r="G191" i="21727"/>
  <c r="Q191" i="21727"/>
  <c r="M191" i="21727"/>
  <c r="L191" i="21727"/>
  <c r="F191" i="21727"/>
  <c r="E191" i="21727"/>
  <c r="N101" i="21741"/>
  <c r="Z101" i="21741" s="1"/>
  <c r="K101" i="21741"/>
  <c r="H101" i="21741"/>
  <c r="E101" i="21741"/>
  <c r="AC327" i="21741"/>
  <c r="AE339" i="21741" s="1"/>
  <c r="Z327" i="21741"/>
  <c r="Z326" i="21741"/>
  <c r="W327" i="21741"/>
  <c r="T327" i="21741"/>
  <c r="V339" i="21741" s="1"/>
  <c r="R327" i="21741"/>
  <c r="Q327" i="21741"/>
  <c r="P327" i="21741"/>
  <c r="O327" i="21741"/>
  <c r="M327" i="21741"/>
  <c r="L327" i="21741"/>
  <c r="J327" i="21741"/>
  <c r="I327" i="21741"/>
  <c r="G327" i="21741"/>
  <c r="F327" i="21741"/>
  <c r="G99" i="1"/>
  <c r="D99" i="1"/>
  <c r="Q325" i="1"/>
  <c r="T325" i="1"/>
  <c r="U325" i="1" s="1"/>
  <c r="M325" i="1"/>
  <c r="J325" i="1"/>
  <c r="I325" i="1"/>
  <c r="D202" i="2224" s="1"/>
  <c r="H325" i="1"/>
  <c r="F325" i="1"/>
  <c r="C202" i="2224" s="1"/>
  <c r="E325" i="1"/>
  <c r="N190" i="21727"/>
  <c r="U190" i="21727"/>
  <c r="G190" i="21727"/>
  <c r="Q190" i="21727"/>
  <c r="R202" i="21727" s="1"/>
  <c r="M190" i="21727"/>
  <c r="L190" i="21727"/>
  <c r="F190" i="21727"/>
  <c r="E190" i="21727"/>
  <c r="AC326" i="21741"/>
  <c r="W326" i="21741"/>
  <c r="T326" i="21741"/>
  <c r="R326" i="21741"/>
  <c r="Q326" i="21741"/>
  <c r="P326" i="21741"/>
  <c r="O326" i="21741"/>
  <c r="M326" i="21741"/>
  <c r="L326" i="21741"/>
  <c r="J326" i="21741"/>
  <c r="I326" i="21741"/>
  <c r="G326" i="21741"/>
  <c r="F326" i="21741"/>
  <c r="Q324" i="1"/>
  <c r="T324" i="1"/>
  <c r="M324" i="1"/>
  <c r="J324" i="1"/>
  <c r="L336" i="1" s="1"/>
  <c r="I324" i="1"/>
  <c r="D201" i="2224" s="1"/>
  <c r="H324" i="1"/>
  <c r="F324" i="1"/>
  <c r="C201" i="2224" s="1"/>
  <c r="E324" i="1"/>
  <c r="U189" i="21727"/>
  <c r="Q189" i="21727"/>
  <c r="M189" i="21727"/>
  <c r="L189" i="21727"/>
  <c r="N189" i="21727"/>
  <c r="F189" i="21727"/>
  <c r="E189" i="21727"/>
  <c r="G189" i="21727"/>
  <c r="I323" i="1"/>
  <c r="D200" i="2224" s="1"/>
  <c r="F323" i="1"/>
  <c r="C200" i="2224" s="1"/>
  <c r="AC325" i="21741"/>
  <c r="AD326" i="21741" s="1"/>
  <c r="Z325" i="21741"/>
  <c r="W325" i="21741"/>
  <c r="T325" i="21741"/>
  <c r="V337" i="21741" s="1"/>
  <c r="Q325" i="21741"/>
  <c r="P325" i="21741"/>
  <c r="O325" i="21741"/>
  <c r="R325" i="21741"/>
  <c r="M325" i="21741"/>
  <c r="L325" i="21741"/>
  <c r="J325" i="21741"/>
  <c r="I325" i="21741"/>
  <c r="G325" i="21741"/>
  <c r="F325" i="21741"/>
  <c r="Q323" i="1"/>
  <c r="T323" i="1"/>
  <c r="Q311" i="1"/>
  <c r="T311" i="1"/>
  <c r="T322" i="1"/>
  <c r="Q322" i="1"/>
  <c r="J323" i="1"/>
  <c r="L335" i="1" s="1"/>
  <c r="J311" i="1"/>
  <c r="H323" i="1"/>
  <c r="M323" i="1"/>
  <c r="E323" i="1"/>
  <c r="N188" i="21727"/>
  <c r="N186" i="21727"/>
  <c r="W186" i="21727" s="1"/>
  <c r="N187" i="21727"/>
  <c r="U188" i="21727"/>
  <c r="V200" i="21727" s="1"/>
  <c r="G188" i="21727"/>
  <c r="G186" i="21727"/>
  <c r="S186" i="21727" s="1"/>
  <c r="G187" i="21727"/>
  <c r="Q188" i="21727"/>
  <c r="R188" i="21727" s="1"/>
  <c r="M188" i="21727"/>
  <c r="L188" i="21727"/>
  <c r="F188" i="21727"/>
  <c r="E188" i="21727"/>
  <c r="D98" i="1"/>
  <c r="G98" i="1"/>
  <c r="N100" i="21741"/>
  <c r="K100" i="21741"/>
  <c r="H100" i="21741"/>
  <c r="E100" i="21741"/>
  <c r="I322" i="1"/>
  <c r="D199" i="2224" s="1"/>
  <c r="F322" i="1"/>
  <c r="C199" i="2224" s="1"/>
  <c r="AC324" i="21741"/>
  <c r="Z324" i="21741"/>
  <c r="W324" i="21741"/>
  <c r="W323" i="21741"/>
  <c r="T324" i="21741"/>
  <c r="T323" i="21741"/>
  <c r="R324" i="21741"/>
  <c r="Q324" i="21741"/>
  <c r="P324" i="21741"/>
  <c r="O324" i="21741"/>
  <c r="M324" i="21741"/>
  <c r="L324" i="21741"/>
  <c r="J324" i="21741"/>
  <c r="I324" i="21741"/>
  <c r="G324" i="21741"/>
  <c r="F324" i="21741"/>
  <c r="T321" i="1"/>
  <c r="Q321" i="1"/>
  <c r="M322" i="1"/>
  <c r="J322" i="1"/>
  <c r="H322" i="1"/>
  <c r="E322" i="1"/>
  <c r="U187" i="21727"/>
  <c r="Q187" i="21727"/>
  <c r="M187" i="21727"/>
  <c r="L187" i="21727"/>
  <c r="F187" i="21727"/>
  <c r="E187" i="21727"/>
  <c r="AC323" i="21741"/>
  <c r="Z323" i="21741"/>
  <c r="T322" i="21741"/>
  <c r="R323" i="21741"/>
  <c r="Q323" i="21741"/>
  <c r="P323" i="21741"/>
  <c r="O323" i="21741"/>
  <c r="M323" i="21741"/>
  <c r="L323" i="21741"/>
  <c r="J323" i="21741"/>
  <c r="I323" i="21741"/>
  <c r="G323" i="21741"/>
  <c r="F323" i="21741"/>
  <c r="M321" i="1"/>
  <c r="O333" i="1" s="1"/>
  <c r="J321" i="1"/>
  <c r="I321" i="1"/>
  <c r="D198" i="2224" s="1"/>
  <c r="H321" i="1"/>
  <c r="F321" i="1"/>
  <c r="C198" i="2224" s="1"/>
  <c r="E321" i="1"/>
  <c r="U186" i="21727"/>
  <c r="Q186" i="21727"/>
  <c r="G185" i="21727"/>
  <c r="M186" i="21727"/>
  <c r="L186" i="21727"/>
  <c r="F186" i="21727"/>
  <c r="E186" i="21727"/>
  <c r="AC322" i="21741"/>
  <c r="Z322" i="21741"/>
  <c r="Z310" i="21741"/>
  <c r="Z309" i="21741"/>
  <c r="W322" i="21741"/>
  <c r="T321" i="21741"/>
  <c r="R322" i="21741"/>
  <c r="Q322" i="21741"/>
  <c r="P322" i="21741"/>
  <c r="O322" i="21741"/>
  <c r="M322" i="21741"/>
  <c r="L322" i="21741"/>
  <c r="J322" i="21741"/>
  <c r="I322" i="21741"/>
  <c r="G322" i="21741"/>
  <c r="F322" i="21741"/>
  <c r="T320" i="1"/>
  <c r="T319" i="1"/>
  <c r="Q320" i="1"/>
  <c r="M320" i="1"/>
  <c r="J320" i="1"/>
  <c r="I320" i="1"/>
  <c r="D197" i="2224" s="1"/>
  <c r="H320" i="1"/>
  <c r="F320" i="1"/>
  <c r="C197" i="2224" s="1"/>
  <c r="E320" i="1"/>
  <c r="N185" i="21727"/>
  <c r="U185" i="21727"/>
  <c r="Q185" i="21727"/>
  <c r="M185" i="21727"/>
  <c r="L185" i="21727"/>
  <c r="F185" i="21727"/>
  <c r="E185" i="21727"/>
  <c r="N22" i="21741"/>
  <c r="K22" i="21741"/>
  <c r="H22" i="21741"/>
  <c r="Z22" i="21741" s="1"/>
  <c r="H21" i="21741"/>
  <c r="Z21" i="21741" s="1"/>
  <c r="E22" i="21741"/>
  <c r="N99" i="21741"/>
  <c r="O100" i="21741" s="1"/>
  <c r="K99" i="21741"/>
  <c r="H99" i="21741"/>
  <c r="H95" i="21741"/>
  <c r="N95" i="21741"/>
  <c r="O95" i="21741" s="1"/>
  <c r="E99" i="21741"/>
  <c r="G22" i="1"/>
  <c r="T22" i="1" s="1"/>
  <c r="D22" i="1"/>
  <c r="G97" i="1"/>
  <c r="D97" i="1"/>
  <c r="AC321" i="21741"/>
  <c r="Z321" i="21741"/>
  <c r="Z320" i="21741"/>
  <c r="W321" i="21741"/>
  <c r="R321" i="21741"/>
  <c r="Q321" i="21741"/>
  <c r="P321" i="21741"/>
  <c r="O321" i="21741"/>
  <c r="M321" i="21741"/>
  <c r="L321" i="21741"/>
  <c r="J321" i="21741"/>
  <c r="I321" i="21741"/>
  <c r="G321" i="21741"/>
  <c r="F321" i="21741"/>
  <c r="Q319" i="1"/>
  <c r="M319" i="1"/>
  <c r="J319" i="1"/>
  <c r="I319" i="1"/>
  <c r="D196" i="2224" s="1"/>
  <c r="H319" i="1"/>
  <c r="F319" i="1"/>
  <c r="C196" i="2224" s="1"/>
  <c r="E319" i="1"/>
  <c r="G184" i="21727"/>
  <c r="N184" i="21727"/>
  <c r="N174" i="21727"/>
  <c r="W174" i="21727" s="1"/>
  <c r="N175" i="21727"/>
  <c r="N176" i="21727"/>
  <c r="N177" i="21727"/>
  <c r="N178" i="21727"/>
  <c r="N162" i="21727"/>
  <c r="W162" i="21727" s="1"/>
  <c r="N163" i="21727"/>
  <c r="N164" i="21727"/>
  <c r="N165" i="21727"/>
  <c r="N166" i="21727"/>
  <c r="N179" i="21727"/>
  <c r="N180" i="21727"/>
  <c r="N181" i="21727"/>
  <c r="N182" i="21727"/>
  <c r="N183" i="21727"/>
  <c r="N171" i="21727"/>
  <c r="U184" i="21727"/>
  <c r="G174" i="21727"/>
  <c r="S174" i="21727" s="1"/>
  <c r="G175" i="21727"/>
  <c r="G176" i="21727"/>
  <c r="G177" i="21727"/>
  <c r="G178" i="21727"/>
  <c r="G179" i="21727"/>
  <c r="G180" i="21727"/>
  <c r="G181" i="21727"/>
  <c r="G182" i="21727"/>
  <c r="G183" i="21727"/>
  <c r="Q184" i="21727"/>
  <c r="M184" i="21727"/>
  <c r="L184" i="21727"/>
  <c r="F184" i="21727"/>
  <c r="E184" i="21727"/>
  <c r="I318" i="1"/>
  <c r="D195" i="2224" s="1"/>
  <c r="F318" i="1"/>
  <c r="C195" i="2224" s="1"/>
  <c r="AC320" i="21741"/>
  <c r="W320" i="21741"/>
  <c r="W319" i="21741"/>
  <c r="W318" i="21741"/>
  <c r="T320" i="21741"/>
  <c r="T319" i="21741"/>
  <c r="R320" i="21741"/>
  <c r="Q320" i="21741"/>
  <c r="P320" i="21741"/>
  <c r="O320" i="21741"/>
  <c r="M320" i="21741"/>
  <c r="L320" i="21741"/>
  <c r="J320" i="21741"/>
  <c r="I320" i="21741"/>
  <c r="G320" i="21741"/>
  <c r="F320" i="21741"/>
  <c r="Q318" i="1"/>
  <c r="T318" i="1"/>
  <c r="T317" i="1"/>
  <c r="Q317" i="1"/>
  <c r="M318" i="1"/>
  <c r="J318" i="1"/>
  <c r="H318" i="1"/>
  <c r="E318" i="1"/>
  <c r="M305" i="1"/>
  <c r="O319" i="21741"/>
  <c r="P319" i="21741"/>
  <c r="I319" i="21741"/>
  <c r="J319" i="21741"/>
  <c r="N167" i="21727"/>
  <c r="N168" i="21727"/>
  <c r="N169" i="21727"/>
  <c r="N170" i="21727"/>
  <c r="U171" i="21727"/>
  <c r="U183" i="21727"/>
  <c r="G162" i="21727"/>
  <c r="G163" i="21727"/>
  <c r="G164" i="21727"/>
  <c r="G165" i="21727"/>
  <c r="G166" i="21727"/>
  <c r="G167" i="21727"/>
  <c r="G168" i="21727"/>
  <c r="G169" i="21727"/>
  <c r="G170" i="21727"/>
  <c r="G171" i="21727"/>
  <c r="Q171" i="21727"/>
  <c r="Q183" i="21727"/>
  <c r="R195" i="21727" s="1"/>
  <c r="E183" i="21727"/>
  <c r="F183" i="21727"/>
  <c r="L183" i="21727"/>
  <c r="M183" i="21727"/>
  <c r="AC319" i="21741"/>
  <c r="Z319" i="21741"/>
  <c r="W307" i="21741"/>
  <c r="T318" i="21741"/>
  <c r="T317" i="21741"/>
  <c r="T307" i="21741"/>
  <c r="R319" i="21741"/>
  <c r="Q319" i="21741"/>
  <c r="L319" i="21741"/>
  <c r="M319" i="21741"/>
  <c r="F319" i="21741"/>
  <c r="G319" i="21741"/>
  <c r="Q305" i="1"/>
  <c r="T305" i="1"/>
  <c r="T316" i="1"/>
  <c r="Q316" i="1"/>
  <c r="Y316" i="1" s="1"/>
  <c r="J305" i="1"/>
  <c r="J317" i="1"/>
  <c r="L329" i="1" s="1"/>
  <c r="I317" i="1"/>
  <c r="D194" i="2224" s="1"/>
  <c r="H317" i="1"/>
  <c r="M317" i="1"/>
  <c r="F317" i="1"/>
  <c r="C194" i="2224" s="1"/>
  <c r="E317" i="1"/>
  <c r="Z318" i="21741"/>
  <c r="AC318" i="21741"/>
  <c r="Z306" i="21741"/>
  <c r="Z305" i="21741"/>
  <c r="AA306" i="21741" s="1"/>
  <c r="AC306" i="21741"/>
  <c r="U182" i="21727"/>
  <c r="U170" i="21727"/>
  <c r="Q182" i="21727"/>
  <c r="Q170" i="21727"/>
  <c r="M182" i="21727"/>
  <c r="L182" i="21727"/>
  <c r="F182" i="21727"/>
  <c r="E182" i="21727"/>
  <c r="I316" i="1"/>
  <c r="D193" i="2224" s="1"/>
  <c r="F316" i="1"/>
  <c r="C193" i="2224" s="1"/>
  <c r="N98" i="21741"/>
  <c r="N97" i="21741"/>
  <c r="N96" i="21741"/>
  <c r="N92" i="21741"/>
  <c r="N93" i="21741"/>
  <c r="N94" i="21741"/>
  <c r="K96" i="21741"/>
  <c r="K97" i="21741"/>
  <c r="K98" i="21741"/>
  <c r="W99" i="21741" s="1"/>
  <c r="K92" i="21741"/>
  <c r="K93" i="21741"/>
  <c r="K94" i="21741"/>
  <c r="H98" i="21741"/>
  <c r="H96" i="21741"/>
  <c r="Z96" i="21741" s="1"/>
  <c r="H97" i="21741"/>
  <c r="H92" i="21741"/>
  <c r="Z92" i="21741" s="1"/>
  <c r="H93" i="21741"/>
  <c r="H94" i="21741"/>
  <c r="E96" i="21741"/>
  <c r="E97" i="21741"/>
  <c r="E98" i="21741"/>
  <c r="E92" i="21741"/>
  <c r="E93" i="21741"/>
  <c r="E94" i="21741"/>
  <c r="AC317" i="21741"/>
  <c r="Z317" i="21741"/>
  <c r="W306" i="21741"/>
  <c r="W317" i="21741"/>
  <c r="W305" i="21741"/>
  <c r="T306" i="21741"/>
  <c r="T305" i="21741"/>
  <c r="R318" i="21741"/>
  <c r="Q318" i="21741"/>
  <c r="P318" i="21741"/>
  <c r="O318" i="21741"/>
  <c r="M318" i="21741"/>
  <c r="L318" i="21741"/>
  <c r="J318" i="21741"/>
  <c r="I318" i="21741"/>
  <c r="G318" i="21741"/>
  <c r="F318" i="21741"/>
  <c r="D94" i="1"/>
  <c r="D95" i="1"/>
  <c r="D96" i="1"/>
  <c r="G94" i="1"/>
  <c r="G95" i="1"/>
  <c r="I99" i="1" s="1"/>
  <c r="G96" i="1"/>
  <c r="G92" i="1"/>
  <c r="G90" i="1"/>
  <c r="G91" i="1"/>
  <c r="H91" i="1" s="1"/>
  <c r="D90" i="1"/>
  <c r="D91" i="1"/>
  <c r="D92" i="1"/>
  <c r="T304" i="1"/>
  <c r="U304" i="1" s="1"/>
  <c r="Q304" i="1"/>
  <c r="T315" i="1"/>
  <c r="T303" i="1"/>
  <c r="Q315" i="1"/>
  <c r="W315" i="1" s="1"/>
  <c r="M316" i="1"/>
  <c r="J316" i="1"/>
  <c r="J304" i="1"/>
  <c r="H316" i="1"/>
  <c r="E316" i="1"/>
  <c r="U181" i="21727"/>
  <c r="U169" i="21727"/>
  <c r="V181" i="21727" s="1"/>
  <c r="Q181" i="21727"/>
  <c r="Q169" i="21727"/>
  <c r="M181" i="21727"/>
  <c r="L181" i="21727"/>
  <c r="F181" i="21727"/>
  <c r="E181" i="21727"/>
  <c r="I315" i="1"/>
  <c r="D192" i="2224" s="1"/>
  <c r="F315" i="1"/>
  <c r="C192" i="2224" s="1"/>
  <c r="AC305" i="21741"/>
  <c r="AC316" i="21741"/>
  <c r="Z316" i="21741"/>
  <c r="W316" i="21741"/>
  <c r="W304" i="21741"/>
  <c r="T316" i="21741"/>
  <c r="V328" i="21741" s="1"/>
  <c r="T315" i="21741"/>
  <c r="R317" i="21741"/>
  <c r="Q317" i="21741"/>
  <c r="P317" i="21741"/>
  <c r="O317" i="21741"/>
  <c r="M317" i="21741"/>
  <c r="L317" i="21741"/>
  <c r="J317" i="21741"/>
  <c r="I317" i="21741"/>
  <c r="G317" i="21741"/>
  <c r="F317" i="21741"/>
  <c r="Q303" i="1"/>
  <c r="T314" i="1"/>
  <c r="Q314" i="1"/>
  <c r="M315" i="1"/>
  <c r="J315" i="1"/>
  <c r="J303" i="1"/>
  <c r="H315" i="1"/>
  <c r="E315" i="1"/>
  <c r="U180" i="21727"/>
  <c r="U168" i="21727"/>
  <c r="Q180" i="21727"/>
  <c r="R192" i="21727" s="1"/>
  <c r="Q168" i="21727"/>
  <c r="M180" i="21727"/>
  <c r="L180" i="21727"/>
  <c r="F180" i="21727"/>
  <c r="E180" i="21727"/>
  <c r="I314" i="1"/>
  <c r="D191" i="2224" s="1"/>
  <c r="F314" i="1"/>
  <c r="C191" i="2224" s="1"/>
  <c r="AC304" i="21741"/>
  <c r="AC315" i="21741"/>
  <c r="Z304" i="21741"/>
  <c r="Z315" i="21741"/>
  <c r="AB327" i="21741" s="1"/>
  <c r="Z303" i="21741"/>
  <c r="W315" i="21741"/>
  <c r="T304" i="21741"/>
  <c r="R316" i="21741"/>
  <c r="Q316" i="21741"/>
  <c r="P316" i="21741"/>
  <c r="O316" i="21741"/>
  <c r="M316" i="21741"/>
  <c r="L316" i="21741"/>
  <c r="J316" i="21741"/>
  <c r="I316" i="21741"/>
  <c r="G316" i="21741"/>
  <c r="F316" i="21741"/>
  <c r="K95" i="21741"/>
  <c r="E95" i="21741"/>
  <c r="G93" i="1"/>
  <c r="D93" i="1"/>
  <c r="E94" i="1"/>
  <c r="T302" i="1"/>
  <c r="Q302" i="1"/>
  <c r="T313" i="1"/>
  <c r="Q313" i="1"/>
  <c r="Y313" i="1" s="1"/>
  <c r="M314" i="1"/>
  <c r="J314" i="1"/>
  <c r="J302" i="1"/>
  <c r="H314" i="1"/>
  <c r="E314" i="1"/>
  <c r="U179" i="21727"/>
  <c r="U167" i="21727"/>
  <c r="V167" i="21727" s="1"/>
  <c r="Q179" i="21727"/>
  <c r="Q167" i="21727"/>
  <c r="L179" i="21727"/>
  <c r="M179" i="21727"/>
  <c r="E179" i="21727"/>
  <c r="F179" i="21727"/>
  <c r="I312" i="1"/>
  <c r="D189" i="2224" s="1"/>
  <c r="I313" i="1"/>
  <c r="D190" i="2224" s="1"/>
  <c r="F312" i="1"/>
  <c r="C189" i="2224" s="1"/>
  <c r="F313" i="1"/>
  <c r="C190" i="2224" s="1"/>
  <c r="AC314" i="21741"/>
  <c r="AC303" i="21741"/>
  <c r="Z314" i="21741"/>
  <c r="W314" i="21741"/>
  <c r="W303" i="21741"/>
  <c r="T314" i="21741"/>
  <c r="V314" i="21741" s="1"/>
  <c r="T303" i="21741"/>
  <c r="Q315" i="21741"/>
  <c r="P315" i="21741"/>
  <c r="O315" i="21741"/>
  <c r="R315" i="21741"/>
  <c r="M314" i="21741"/>
  <c r="M315" i="21741"/>
  <c r="L314" i="21741"/>
  <c r="L315" i="21741"/>
  <c r="J315" i="21741"/>
  <c r="I315" i="21741"/>
  <c r="G314" i="21741"/>
  <c r="G315" i="21741"/>
  <c r="F314" i="21741"/>
  <c r="F315" i="21741"/>
  <c r="Q301" i="1"/>
  <c r="T301" i="1"/>
  <c r="T312" i="1"/>
  <c r="T300" i="1"/>
  <c r="Q312" i="1"/>
  <c r="J313" i="1"/>
  <c r="J301" i="1"/>
  <c r="H312" i="1"/>
  <c r="H313" i="1"/>
  <c r="M313" i="1"/>
  <c r="E313" i="1"/>
  <c r="U178" i="21727"/>
  <c r="U166" i="21727"/>
  <c r="V178" i="21727" s="1"/>
  <c r="Q178" i="21727"/>
  <c r="Q166" i="21727"/>
  <c r="M178" i="21727"/>
  <c r="L178" i="21727"/>
  <c r="F178" i="21727"/>
  <c r="E178" i="21727"/>
  <c r="AC302" i="21741"/>
  <c r="AC313" i="21741"/>
  <c r="Z302" i="21741"/>
  <c r="Z313" i="21741"/>
  <c r="Z301" i="21741"/>
  <c r="W302" i="21741"/>
  <c r="W313" i="21741"/>
  <c r="T302" i="21741"/>
  <c r="T313" i="21741"/>
  <c r="R314" i="21741"/>
  <c r="Q314" i="21741"/>
  <c r="P314" i="21741"/>
  <c r="O314" i="21741"/>
  <c r="J314" i="21741"/>
  <c r="I314" i="21741"/>
  <c r="Q300" i="1"/>
  <c r="M312" i="1"/>
  <c r="J312" i="1"/>
  <c r="J300" i="1"/>
  <c r="E312" i="1"/>
  <c r="U177" i="21727"/>
  <c r="Q177" i="21727"/>
  <c r="Q165" i="21727"/>
  <c r="M177" i="21727"/>
  <c r="L177" i="21727"/>
  <c r="F177" i="21727"/>
  <c r="E177" i="21727"/>
  <c r="I311" i="1"/>
  <c r="D188" i="2224" s="1"/>
  <c r="F311" i="1"/>
  <c r="C188" i="2224" s="1"/>
  <c r="AC301" i="21741"/>
  <c r="AC312" i="21741"/>
  <c r="AC300" i="21741"/>
  <c r="Z300" i="21741"/>
  <c r="Z312" i="21741"/>
  <c r="W301" i="21741"/>
  <c r="W312" i="21741"/>
  <c r="T301" i="21741"/>
  <c r="T312" i="21741"/>
  <c r="T300" i="21741"/>
  <c r="R313" i="21741"/>
  <c r="Q313" i="21741"/>
  <c r="P313" i="21741"/>
  <c r="O313" i="21741"/>
  <c r="M313" i="21741"/>
  <c r="L313" i="21741"/>
  <c r="J313" i="21741"/>
  <c r="I313" i="21741"/>
  <c r="G313" i="21741"/>
  <c r="F313" i="21741"/>
  <c r="Q299" i="1"/>
  <c r="T299" i="1"/>
  <c r="T310" i="1"/>
  <c r="Q310" i="1"/>
  <c r="M311" i="1"/>
  <c r="J299" i="1"/>
  <c r="H311" i="1"/>
  <c r="E311" i="1"/>
  <c r="U176" i="21727"/>
  <c r="Q176" i="21727"/>
  <c r="Q164" i="21727"/>
  <c r="M176" i="21727"/>
  <c r="L176" i="21727"/>
  <c r="F176" i="21727"/>
  <c r="E176" i="21727"/>
  <c r="I310" i="1"/>
  <c r="D187" i="2224" s="1"/>
  <c r="F310" i="1"/>
  <c r="C187" i="2224" s="1"/>
  <c r="AC311" i="21741"/>
  <c r="Z311" i="21741"/>
  <c r="W300" i="21741"/>
  <c r="W311" i="21741"/>
  <c r="T311" i="21741"/>
  <c r="R312" i="21741"/>
  <c r="Q312" i="21741"/>
  <c r="P312" i="21741"/>
  <c r="O312" i="21741"/>
  <c r="M312" i="21741"/>
  <c r="L312" i="21741"/>
  <c r="J312" i="21741"/>
  <c r="I312" i="21741"/>
  <c r="G312" i="21741"/>
  <c r="F312" i="21741"/>
  <c r="Q298" i="1"/>
  <c r="T298" i="1"/>
  <c r="T309" i="1"/>
  <c r="T297" i="1"/>
  <c r="Q309" i="1"/>
  <c r="Q297" i="1"/>
  <c r="M310" i="1"/>
  <c r="O322" i="1" s="1"/>
  <c r="J310" i="1"/>
  <c r="J298" i="1"/>
  <c r="H310" i="1"/>
  <c r="E310" i="1"/>
  <c r="U175" i="21727"/>
  <c r="V175" i="21727" s="1"/>
  <c r="Q175" i="21727"/>
  <c r="R187" i="21727" s="1"/>
  <c r="Q163" i="21727"/>
  <c r="M175" i="21727"/>
  <c r="L175" i="21727"/>
  <c r="F175" i="21727"/>
  <c r="E175" i="21727"/>
  <c r="I309" i="1"/>
  <c r="D186" i="2224" s="1"/>
  <c r="F309" i="1"/>
  <c r="C186" i="2224" s="1"/>
  <c r="AC299" i="21741"/>
  <c r="AD300" i="21741" s="1"/>
  <c r="AC310" i="21741"/>
  <c r="AC298" i="21741"/>
  <c r="Z299" i="21741"/>
  <c r="W299" i="21741"/>
  <c r="W310" i="21741"/>
  <c r="T299" i="21741"/>
  <c r="T310" i="21741"/>
  <c r="R311" i="21741"/>
  <c r="Q311" i="21741"/>
  <c r="P311" i="21741"/>
  <c r="O311" i="21741"/>
  <c r="M311" i="21741"/>
  <c r="L311" i="21741"/>
  <c r="J311" i="21741"/>
  <c r="I311" i="21741"/>
  <c r="G311" i="21741"/>
  <c r="F311" i="21741"/>
  <c r="T308" i="1"/>
  <c r="Q308" i="1"/>
  <c r="M309" i="1"/>
  <c r="J309" i="1"/>
  <c r="J297" i="1"/>
  <c r="H309" i="1"/>
  <c r="E309" i="1"/>
  <c r="D21" i="1"/>
  <c r="U174" i="21727"/>
  <c r="Q174" i="21727"/>
  <c r="N172" i="21727"/>
  <c r="N173" i="21727"/>
  <c r="G172" i="21727"/>
  <c r="G173" i="21727"/>
  <c r="M174" i="21727"/>
  <c r="L174" i="21727"/>
  <c r="F174" i="21727"/>
  <c r="E174" i="21727"/>
  <c r="I308" i="1"/>
  <c r="D185" i="2224" s="1"/>
  <c r="F308" i="1"/>
  <c r="C185" i="2224" s="1"/>
  <c r="AC309" i="21741"/>
  <c r="Z298" i="21741"/>
  <c r="W298" i="21741"/>
  <c r="W309" i="21741"/>
  <c r="W308" i="21741"/>
  <c r="T298" i="21741"/>
  <c r="T309" i="21741"/>
  <c r="R310" i="21741"/>
  <c r="Q310" i="21741"/>
  <c r="P310" i="21741"/>
  <c r="O310" i="21741"/>
  <c r="M310" i="21741"/>
  <c r="L310" i="21741"/>
  <c r="J310" i="21741"/>
  <c r="I310" i="21741"/>
  <c r="G310" i="21741"/>
  <c r="F310" i="21741"/>
  <c r="Q296" i="1"/>
  <c r="T296" i="1"/>
  <c r="T307" i="1"/>
  <c r="Q307" i="1"/>
  <c r="S319" i="1" s="1"/>
  <c r="M308" i="1"/>
  <c r="J308" i="1"/>
  <c r="J296" i="1"/>
  <c r="H308" i="1"/>
  <c r="E308" i="1"/>
  <c r="U173" i="21727"/>
  <c r="V185" i="21727" s="1"/>
  <c r="Q173" i="21727"/>
  <c r="M173" i="21727"/>
  <c r="L173" i="21727"/>
  <c r="F173" i="21727"/>
  <c r="E173" i="21727"/>
  <c r="I307" i="1"/>
  <c r="D184" i="2224" s="1"/>
  <c r="F307" i="1"/>
  <c r="C184" i="2224" s="1"/>
  <c r="K21" i="21741"/>
  <c r="E21" i="21741"/>
  <c r="N21" i="21741"/>
  <c r="AC308" i="21741"/>
  <c r="Z308" i="21741"/>
  <c r="T308" i="21741"/>
  <c r="R309" i="21741"/>
  <c r="Q309" i="21741"/>
  <c r="P309" i="21741"/>
  <c r="O309" i="21741"/>
  <c r="M309" i="21741"/>
  <c r="L309" i="21741"/>
  <c r="J309" i="21741"/>
  <c r="I309" i="21741"/>
  <c r="G309" i="21741"/>
  <c r="F309" i="21741"/>
  <c r="G21" i="1"/>
  <c r="T306" i="1"/>
  <c r="Q306" i="1"/>
  <c r="M307" i="1"/>
  <c r="J307" i="1"/>
  <c r="H307" i="1"/>
  <c r="E307" i="1"/>
  <c r="E172" i="21727"/>
  <c r="F172" i="21727"/>
  <c r="U172" i="21727"/>
  <c r="Q172" i="21727"/>
  <c r="M172" i="21727"/>
  <c r="L172" i="21727"/>
  <c r="I306" i="1"/>
  <c r="D183" i="2224" s="1"/>
  <c r="F306" i="1"/>
  <c r="C183" i="2224" s="1"/>
  <c r="AC307" i="21741"/>
  <c r="AD307" i="21741" s="1"/>
  <c r="Z307" i="21741"/>
  <c r="AB319" i="21741" s="1"/>
  <c r="W296" i="21741"/>
  <c r="Q308" i="21741"/>
  <c r="M308" i="21741"/>
  <c r="L308" i="21741"/>
  <c r="G308" i="21741"/>
  <c r="F308" i="21741"/>
  <c r="P308" i="21741"/>
  <c r="O308" i="21741"/>
  <c r="R308" i="21741"/>
  <c r="J308" i="21741"/>
  <c r="I308" i="21741"/>
  <c r="Q294" i="1"/>
  <c r="T294" i="1"/>
  <c r="Q293" i="1"/>
  <c r="J306" i="1"/>
  <c r="J294" i="1"/>
  <c r="H306" i="1"/>
  <c r="M306" i="1"/>
  <c r="N306" i="1" s="1"/>
  <c r="E306" i="1"/>
  <c r="T293" i="1"/>
  <c r="R307" i="21741"/>
  <c r="M171" i="21727"/>
  <c r="L171" i="21727"/>
  <c r="F171" i="21727"/>
  <c r="E171" i="21727"/>
  <c r="I305" i="1"/>
  <c r="D182" i="2224" s="1"/>
  <c r="F305" i="1"/>
  <c r="C182" i="2224" s="1"/>
  <c r="W295" i="21741"/>
  <c r="Q307" i="21741"/>
  <c r="P307" i="21741"/>
  <c r="O307" i="21741"/>
  <c r="M307" i="21741"/>
  <c r="L307" i="21741"/>
  <c r="J307" i="21741"/>
  <c r="I307" i="21741"/>
  <c r="G307" i="21741"/>
  <c r="F307" i="21741"/>
  <c r="J293" i="1"/>
  <c r="H305" i="1"/>
  <c r="E305" i="1"/>
  <c r="M170" i="21727"/>
  <c r="L170" i="21727"/>
  <c r="F170" i="21727"/>
  <c r="E170" i="21727"/>
  <c r="I304" i="1"/>
  <c r="D181" i="2224" s="1"/>
  <c r="F304" i="1"/>
  <c r="C181" i="2224" s="1"/>
  <c r="H90" i="21741"/>
  <c r="AC294" i="21741"/>
  <c r="AE306" i="21741" s="1"/>
  <c r="Z294" i="21741"/>
  <c r="W294" i="21741"/>
  <c r="Y306" i="21741" s="1"/>
  <c r="T294" i="21741"/>
  <c r="R306" i="21741"/>
  <c r="Q306" i="21741"/>
  <c r="P306" i="21741"/>
  <c r="O306" i="21741"/>
  <c r="M306" i="21741"/>
  <c r="L306" i="21741"/>
  <c r="J306" i="21741"/>
  <c r="I306" i="21741"/>
  <c r="G306" i="21741"/>
  <c r="F306" i="21741"/>
  <c r="Q291" i="1"/>
  <c r="M304" i="1"/>
  <c r="H304" i="1"/>
  <c r="E304" i="1"/>
  <c r="R305" i="21741"/>
  <c r="P305" i="21741"/>
  <c r="O305" i="21741"/>
  <c r="J305" i="21741"/>
  <c r="I305" i="21741"/>
  <c r="Q305" i="21741"/>
  <c r="N150" i="21727"/>
  <c r="N151" i="21727"/>
  <c r="N152" i="21727"/>
  <c r="N153" i="21727"/>
  <c r="N154" i="21727"/>
  <c r="N155" i="21727"/>
  <c r="N156" i="21727"/>
  <c r="N157" i="21727"/>
  <c r="U157" i="21727"/>
  <c r="V169" i="21727" s="1"/>
  <c r="G150" i="21727"/>
  <c r="S150" i="21727" s="1"/>
  <c r="G151" i="21727"/>
  <c r="G152" i="21727"/>
  <c r="G153" i="21727"/>
  <c r="G154" i="21727"/>
  <c r="G155" i="21727"/>
  <c r="G156" i="21727"/>
  <c r="G157" i="21727"/>
  <c r="Q157" i="21727"/>
  <c r="F169" i="21727"/>
  <c r="E169" i="21727"/>
  <c r="M169" i="21727"/>
  <c r="L169" i="21727"/>
  <c r="I303" i="1"/>
  <c r="D180" i="2224" s="1"/>
  <c r="F303" i="1"/>
  <c r="C180" i="2224" s="1"/>
  <c r="W293" i="21741"/>
  <c r="T293" i="21741"/>
  <c r="M305" i="21741"/>
  <c r="L305" i="21741"/>
  <c r="G305" i="21741"/>
  <c r="F305" i="21741"/>
  <c r="T291" i="1"/>
  <c r="Q290" i="1"/>
  <c r="J291" i="1"/>
  <c r="H303" i="1"/>
  <c r="M303" i="1"/>
  <c r="E303" i="1"/>
  <c r="P304" i="21741"/>
  <c r="O304" i="21741"/>
  <c r="J304" i="21741"/>
  <c r="I304" i="21741"/>
  <c r="M168" i="21727"/>
  <c r="L168" i="21727"/>
  <c r="F168" i="21727"/>
  <c r="E168" i="21727"/>
  <c r="R304" i="21741"/>
  <c r="Q304" i="21741"/>
  <c r="M304" i="21741"/>
  <c r="L304" i="21741"/>
  <c r="G304" i="21741"/>
  <c r="F304" i="21741"/>
  <c r="M302" i="1"/>
  <c r="I302" i="1"/>
  <c r="D179" i="2224" s="1"/>
  <c r="H302" i="1"/>
  <c r="F302" i="1"/>
  <c r="C179" i="2224" s="1"/>
  <c r="E302" i="1"/>
  <c r="R303" i="21741"/>
  <c r="Q303" i="21741"/>
  <c r="U155" i="21727"/>
  <c r="M167" i="21727"/>
  <c r="L167" i="21727"/>
  <c r="F167" i="21727"/>
  <c r="E167" i="21727"/>
  <c r="N91" i="21741"/>
  <c r="P303" i="21741"/>
  <c r="O303" i="21741"/>
  <c r="M303" i="21741"/>
  <c r="L303" i="21741"/>
  <c r="J303" i="21741"/>
  <c r="I303" i="21741"/>
  <c r="G303" i="21741"/>
  <c r="F303" i="21741"/>
  <c r="G87" i="1"/>
  <c r="T289" i="1"/>
  <c r="M301" i="1"/>
  <c r="I301" i="1"/>
  <c r="D178" i="2224" s="1"/>
  <c r="H301" i="1"/>
  <c r="F301" i="1"/>
  <c r="C178" i="2224" s="1"/>
  <c r="E301" i="1"/>
  <c r="M166" i="21727"/>
  <c r="L166" i="21727"/>
  <c r="F166" i="21727"/>
  <c r="E166" i="21727"/>
  <c r="T290" i="21741"/>
  <c r="R302" i="21741"/>
  <c r="Q302" i="21741"/>
  <c r="P302" i="21741"/>
  <c r="O302" i="21741"/>
  <c r="M302" i="21741"/>
  <c r="L302" i="21741"/>
  <c r="J302" i="21741"/>
  <c r="I302" i="21741"/>
  <c r="G302" i="21741"/>
  <c r="F302" i="21741"/>
  <c r="T288" i="1"/>
  <c r="M300" i="1"/>
  <c r="J288" i="1"/>
  <c r="I300" i="1"/>
  <c r="D177" i="2224" s="1"/>
  <c r="H300" i="1"/>
  <c r="F300" i="1"/>
  <c r="C177" i="2224" s="1"/>
  <c r="E300" i="1"/>
  <c r="M299" i="1"/>
  <c r="U165" i="21727"/>
  <c r="U153" i="21727"/>
  <c r="V165" i="21727" s="1"/>
  <c r="M165" i="21727"/>
  <c r="L165" i="21727"/>
  <c r="F165" i="21727"/>
  <c r="E165" i="21727"/>
  <c r="W289" i="21741"/>
  <c r="Y301" i="21741"/>
  <c r="R301" i="21741"/>
  <c r="Q301" i="21741"/>
  <c r="P301" i="21741"/>
  <c r="O301" i="21741"/>
  <c r="M301" i="21741"/>
  <c r="L301" i="21741"/>
  <c r="J301" i="21741"/>
  <c r="I301" i="21741"/>
  <c r="G301" i="21741"/>
  <c r="F301" i="21741"/>
  <c r="I299" i="1"/>
  <c r="D176" i="2224" s="1"/>
  <c r="H299" i="1"/>
  <c r="F299" i="1"/>
  <c r="C176" i="2224" s="1"/>
  <c r="E299" i="1"/>
  <c r="U164" i="21727"/>
  <c r="U152" i="21727"/>
  <c r="M164" i="21727"/>
  <c r="L164" i="21727"/>
  <c r="F164" i="21727"/>
  <c r="E164" i="21727"/>
  <c r="I298" i="1"/>
  <c r="D175" i="2224" s="1"/>
  <c r="F298" i="1"/>
  <c r="C175" i="2224" s="1"/>
  <c r="T287" i="21741"/>
  <c r="R300" i="21741"/>
  <c r="Q300" i="21741"/>
  <c r="P300" i="21741"/>
  <c r="O300" i="21741"/>
  <c r="M300" i="21741"/>
  <c r="L300" i="21741"/>
  <c r="J300" i="21741"/>
  <c r="I300" i="21741"/>
  <c r="G300" i="21741"/>
  <c r="F300" i="21741"/>
  <c r="T285" i="1"/>
  <c r="M298" i="1"/>
  <c r="H298" i="1"/>
  <c r="E298" i="1"/>
  <c r="U163" i="21727"/>
  <c r="M163" i="21727"/>
  <c r="L163" i="21727"/>
  <c r="F163" i="21727"/>
  <c r="E163" i="21727"/>
  <c r="I297" i="1"/>
  <c r="D174" i="2224" s="1"/>
  <c r="F297" i="1"/>
  <c r="C174" i="2224" s="1"/>
  <c r="T297" i="21741"/>
  <c r="R299" i="21741"/>
  <c r="Q299" i="21741"/>
  <c r="P299" i="21741"/>
  <c r="O299" i="21741"/>
  <c r="M299" i="21741"/>
  <c r="L299" i="21741"/>
  <c r="J299" i="21741"/>
  <c r="I299" i="21741"/>
  <c r="G299" i="21741"/>
  <c r="F299" i="21741"/>
  <c r="T295" i="1"/>
  <c r="Q295" i="1"/>
  <c r="M297" i="1"/>
  <c r="H297" i="1"/>
  <c r="E297" i="1"/>
  <c r="U162" i="21727"/>
  <c r="Q162" i="21727"/>
  <c r="M162" i="21727"/>
  <c r="L162" i="21727"/>
  <c r="F162" i="21727"/>
  <c r="E162" i="21727"/>
  <c r="R298" i="21741"/>
  <c r="Q298" i="21741"/>
  <c r="P298" i="21741"/>
  <c r="O298" i="21741"/>
  <c r="M298" i="21741"/>
  <c r="L298" i="21741"/>
  <c r="J298" i="21741"/>
  <c r="I298" i="21741"/>
  <c r="G298" i="21741"/>
  <c r="F298" i="21741"/>
  <c r="M296" i="1"/>
  <c r="I296" i="1"/>
  <c r="D173" i="2224" s="1"/>
  <c r="H296" i="1"/>
  <c r="F296" i="1"/>
  <c r="C173" i="2224" s="1"/>
  <c r="E296" i="1"/>
  <c r="G158" i="21727"/>
  <c r="G159" i="21727"/>
  <c r="G160" i="21727"/>
  <c r="G161" i="21727"/>
  <c r="Z284" i="21741"/>
  <c r="AB284" i="21741" s="1"/>
  <c r="AC284" i="21741"/>
  <c r="N161" i="21727"/>
  <c r="N158" i="21727"/>
  <c r="N159" i="21727"/>
  <c r="N160" i="21727"/>
  <c r="U161" i="21727"/>
  <c r="Q161" i="21727"/>
  <c r="M161" i="21727"/>
  <c r="L161" i="21727"/>
  <c r="F161" i="21727"/>
  <c r="E161" i="21727"/>
  <c r="I295" i="1"/>
  <c r="D172" i="2224" s="1"/>
  <c r="F295" i="1"/>
  <c r="C172" i="2224" s="1"/>
  <c r="N20" i="21741"/>
  <c r="N19" i="21741"/>
  <c r="H20" i="21741"/>
  <c r="H19" i="21741"/>
  <c r="K20" i="21741"/>
  <c r="K19" i="21741"/>
  <c r="W19" i="21741" s="1"/>
  <c r="E20" i="21741"/>
  <c r="E19" i="21741"/>
  <c r="T19" i="21741" s="1"/>
  <c r="N84" i="21741"/>
  <c r="N85" i="21741"/>
  <c r="N86" i="21741"/>
  <c r="N87" i="21741"/>
  <c r="K88" i="21741"/>
  <c r="E88" i="21741"/>
  <c r="K89" i="21741"/>
  <c r="K90" i="21741"/>
  <c r="K91" i="21741"/>
  <c r="K87" i="21741"/>
  <c r="K84" i="21741"/>
  <c r="H80" i="21741"/>
  <c r="K85" i="21741"/>
  <c r="K86" i="21741"/>
  <c r="H91" i="21741"/>
  <c r="H84" i="21741"/>
  <c r="H85" i="21741"/>
  <c r="H86" i="21741"/>
  <c r="H87" i="21741"/>
  <c r="E87" i="21741"/>
  <c r="E89" i="21741"/>
  <c r="E90" i="21741"/>
  <c r="E91" i="21741"/>
  <c r="E84" i="21741"/>
  <c r="E85" i="21741"/>
  <c r="E86" i="21741"/>
  <c r="AC297" i="21741"/>
  <c r="Z297" i="21741"/>
  <c r="AA298" i="21741" s="1"/>
  <c r="W297" i="21741"/>
  <c r="X297" i="21741" s="1"/>
  <c r="W285" i="21741"/>
  <c r="W284" i="21741"/>
  <c r="T285" i="21741"/>
  <c r="T284" i="21741"/>
  <c r="T296" i="21741"/>
  <c r="T295" i="21741"/>
  <c r="U295" i="21741" s="1"/>
  <c r="R297" i="21741"/>
  <c r="Q297" i="21741"/>
  <c r="P297" i="21741"/>
  <c r="O297" i="21741"/>
  <c r="M297" i="21741"/>
  <c r="L297" i="21741"/>
  <c r="J297" i="21741"/>
  <c r="I297" i="21741"/>
  <c r="G297" i="21741"/>
  <c r="F297" i="21741"/>
  <c r="D20" i="1"/>
  <c r="G20" i="1"/>
  <c r="T20" i="1" s="1"/>
  <c r="G19" i="1"/>
  <c r="D86" i="1"/>
  <c r="D87" i="1"/>
  <c r="D88" i="1"/>
  <c r="F92" i="1" s="1"/>
  <c r="D89" i="1"/>
  <c r="F93" i="1" s="1"/>
  <c r="G86" i="1"/>
  <c r="G88" i="1"/>
  <c r="G89" i="1"/>
  <c r="Q283" i="1"/>
  <c r="M295" i="1"/>
  <c r="J295" i="1"/>
  <c r="H295" i="1"/>
  <c r="E295" i="1"/>
  <c r="U160" i="21727"/>
  <c r="V172" i="21727" s="1"/>
  <c r="Q160" i="21727"/>
  <c r="M160" i="21727"/>
  <c r="L160" i="21727"/>
  <c r="F160" i="21727"/>
  <c r="E160" i="21727"/>
  <c r="I294" i="1"/>
  <c r="D171" i="2224" s="1"/>
  <c r="F294" i="1"/>
  <c r="C171" i="2224" s="1"/>
  <c r="AC296" i="21741"/>
  <c r="AE296" i="21741" s="1"/>
  <c r="Z296" i="21741"/>
  <c r="Z295" i="21741"/>
  <c r="W283" i="21741"/>
  <c r="R296" i="21741"/>
  <c r="Q296" i="21741"/>
  <c r="P296" i="21741"/>
  <c r="O296" i="21741"/>
  <c r="M296" i="21741"/>
  <c r="L296" i="21741"/>
  <c r="J296" i="21741"/>
  <c r="I296" i="21741"/>
  <c r="G296" i="21741"/>
  <c r="F296" i="21741"/>
  <c r="Q281" i="1"/>
  <c r="T281" i="1"/>
  <c r="M294" i="1"/>
  <c r="H294" i="1"/>
  <c r="E294" i="1"/>
  <c r="R283" i="21741"/>
  <c r="R295" i="21741"/>
  <c r="U159" i="21727"/>
  <c r="Q159" i="21727"/>
  <c r="M159" i="21727"/>
  <c r="L159" i="21727"/>
  <c r="F159" i="21727"/>
  <c r="E159" i="21727"/>
  <c r="I293" i="1"/>
  <c r="D170" i="2224" s="1"/>
  <c r="F293" i="1"/>
  <c r="C170" i="2224" s="1"/>
  <c r="AC295" i="21741"/>
  <c r="AC283" i="21741"/>
  <c r="Z283" i="21741"/>
  <c r="AB283" i="21741" s="1"/>
  <c r="T283" i="21741"/>
  <c r="T271" i="21741"/>
  <c r="Q295" i="21741"/>
  <c r="P295" i="21741"/>
  <c r="O295" i="21741"/>
  <c r="M295" i="21741"/>
  <c r="L295" i="21741"/>
  <c r="J295" i="21741"/>
  <c r="I295" i="21741"/>
  <c r="G295" i="21741"/>
  <c r="F295" i="21741"/>
  <c r="J281" i="1"/>
  <c r="T292" i="1"/>
  <c r="Q292" i="1"/>
  <c r="T290" i="1"/>
  <c r="M293" i="1"/>
  <c r="H293" i="1"/>
  <c r="F291" i="1"/>
  <c r="C168" i="2224" s="1"/>
  <c r="F292" i="1"/>
  <c r="C169" i="2224" s="1"/>
  <c r="E291" i="1"/>
  <c r="E292" i="1"/>
  <c r="E293" i="1"/>
  <c r="T269" i="1"/>
  <c r="N138" i="21727"/>
  <c r="W138" i="21727" s="1"/>
  <c r="N139" i="21727"/>
  <c r="N140" i="21727"/>
  <c r="N141" i="21727"/>
  <c r="N142" i="21727"/>
  <c r="N143" i="21727"/>
  <c r="N144" i="21727"/>
  <c r="N145" i="21727"/>
  <c r="N133" i="21727"/>
  <c r="N146" i="21727"/>
  <c r="U158" i="21727"/>
  <c r="U146" i="21727"/>
  <c r="G138" i="21727"/>
  <c r="S138" i="21727" s="1"/>
  <c r="G139" i="21727"/>
  <c r="G140" i="21727"/>
  <c r="G141" i="21727"/>
  <c r="G142" i="21727"/>
  <c r="G143" i="21727"/>
  <c r="G144" i="21727"/>
  <c r="G145" i="21727"/>
  <c r="G146" i="21727"/>
  <c r="Q158" i="21727"/>
  <c r="Q146" i="21727"/>
  <c r="M158" i="21727"/>
  <c r="L158" i="21727"/>
  <c r="F158" i="21727"/>
  <c r="E158" i="21727"/>
  <c r="I292" i="1"/>
  <c r="D169" i="2224" s="1"/>
  <c r="N90" i="21741"/>
  <c r="N88" i="21741"/>
  <c r="N89" i="21741"/>
  <c r="H88" i="21741"/>
  <c r="H89" i="21741"/>
  <c r="AC282" i="21741"/>
  <c r="AD283" i="21741" s="1"/>
  <c r="AC293" i="21741"/>
  <c r="Z282" i="21741"/>
  <c r="AB282" i="21741" s="1"/>
  <c r="Z293" i="21741"/>
  <c r="W282" i="21741"/>
  <c r="W281" i="21741"/>
  <c r="T282" i="21741"/>
  <c r="R294" i="21741"/>
  <c r="Q294" i="21741"/>
  <c r="P294" i="21741"/>
  <c r="O294" i="21741"/>
  <c r="M294" i="21741"/>
  <c r="L294" i="21741"/>
  <c r="J294" i="21741"/>
  <c r="I294" i="21741"/>
  <c r="G294" i="21741"/>
  <c r="F294" i="21741"/>
  <c r="D82" i="1"/>
  <c r="D83" i="1"/>
  <c r="D84" i="1"/>
  <c r="G82" i="1"/>
  <c r="G83" i="1"/>
  <c r="G84" i="1"/>
  <c r="Q280" i="1"/>
  <c r="T280" i="1"/>
  <c r="T268" i="1"/>
  <c r="M292" i="1"/>
  <c r="J292" i="1"/>
  <c r="L304" i="1" s="1"/>
  <c r="J280" i="1"/>
  <c r="J268" i="1"/>
  <c r="H292" i="1"/>
  <c r="R293" i="21741"/>
  <c r="R281" i="21741"/>
  <c r="U145" i="21727"/>
  <c r="Q145" i="21727"/>
  <c r="M157" i="21727"/>
  <c r="L157" i="21727"/>
  <c r="F157" i="21727"/>
  <c r="E157" i="21727"/>
  <c r="I291" i="1"/>
  <c r="D168" i="2224" s="1"/>
  <c r="AC281" i="21741"/>
  <c r="AE281" i="21741" s="1"/>
  <c r="AC292" i="21741"/>
  <c r="AC291" i="21741"/>
  <c r="Z281" i="21741"/>
  <c r="Z292" i="21741"/>
  <c r="W292" i="21741"/>
  <c r="T281" i="21741"/>
  <c r="T292" i="21741"/>
  <c r="Q293" i="21741"/>
  <c r="P293" i="21741"/>
  <c r="O293" i="21741"/>
  <c r="M293" i="21741"/>
  <c r="L293" i="21741"/>
  <c r="J293" i="21741"/>
  <c r="I293" i="21741"/>
  <c r="G293" i="21741"/>
  <c r="F293" i="21741"/>
  <c r="Q279" i="1"/>
  <c r="T279" i="1"/>
  <c r="T278" i="1"/>
  <c r="M291" i="1"/>
  <c r="J279" i="1"/>
  <c r="H291" i="1"/>
  <c r="U156" i="21727"/>
  <c r="V168" i="21727" s="1"/>
  <c r="U144" i="21727"/>
  <c r="V144" i="21727" s="1"/>
  <c r="Q156" i="21727"/>
  <c r="Q144" i="21727"/>
  <c r="M156" i="21727"/>
  <c r="L156" i="21727"/>
  <c r="F156" i="21727"/>
  <c r="E156" i="21727"/>
  <c r="I290" i="1"/>
  <c r="D167" i="2224" s="1"/>
  <c r="F290" i="1"/>
  <c r="C167" i="2224" s="1"/>
  <c r="AC280" i="21741"/>
  <c r="AE280" i="21741" s="1"/>
  <c r="Z280" i="21741"/>
  <c r="Z291" i="21741"/>
  <c r="Z290" i="21741"/>
  <c r="W280" i="21741"/>
  <c r="W291" i="21741"/>
  <c r="W290" i="21741"/>
  <c r="T280" i="21741"/>
  <c r="T279" i="21741"/>
  <c r="T291" i="21741"/>
  <c r="R292" i="21741"/>
  <c r="Q292" i="21741"/>
  <c r="P292" i="21741"/>
  <c r="O292" i="21741"/>
  <c r="M292" i="21741"/>
  <c r="L292" i="21741"/>
  <c r="J292" i="21741"/>
  <c r="I292" i="21741"/>
  <c r="G292" i="21741"/>
  <c r="F292" i="21741"/>
  <c r="Q278" i="1"/>
  <c r="Q289" i="1"/>
  <c r="M290" i="1"/>
  <c r="J290" i="1"/>
  <c r="J278" i="1"/>
  <c r="L290" i="1" s="1"/>
  <c r="H290" i="1"/>
  <c r="E290" i="1"/>
  <c r="R279" i="21741"/>
  <c r="R291" i="21741"/>
  <c r="U143" i="21727"/>
  <c r="Q155" i="21727"/>
  <c r="Q143" i="21727"/>
  <c r="M155" i="21727"/>
  <c r="L155" i="21727"/>
  <c r="F155" i="21727"/>
  <c r="E155" i="21727"/>
  <c r="I289" i="1"/>
  <c r="D166" i="2224" s="1"/>
  <c r="F289" i="1"/>
  <c r="C166" i="2224" s="1"/>
  <c r="AC279" i="21741"/>
  <c r="AC290" i="21741"/>
  <c r="Z279" i="21741"/>
  <c r="Z278" i="21741"/>
  <c r="W279" i="21741"/>
  <c r="Q291" i="21741"/>
  <c r="P291" i="21741"/>
  <c r="O291" i="21741"/>
  <c r="M291" i="21741"/>
  <c r="L291" i="21741"/>
  <c r="J291" i="21741"/>
  <c r="I291" i="21741"/>
  <c r="G291" i="21741"/>
  <c r="F291" i="21741"/>
  <c r="Q277" i="1"/>
  <c r="W277" i="1" s="1"/>
  <c r="T277" i="1"/>
  <c r="Q288" i="1"/>
  <c r="M289" i="1"/>
  <c r="J289" i="1"/>
  <c r="J277" i="1"/>
  <c r="H289" i="1"/>
  <c r="E289" i="1"/>
  <c r="U154" i="21727"/>
  <c r="U142" i="21727"/>
  <c r="Q154" i="21727"/>
  <c r="Q142" i="21727"/>
  <c r="M154" i="21727"/>
  <c r="L154" i="21727"/>
  <c r="F154" i="21727"/>
  <c r="E154" i="21727"/>
  <c r="I288" i="1"/>
  <c r="D165" i="2224" s="1"/>
  <c r="F288" i="1"/>
  <c r="C165" i="2224" s="1"/>
  <c r="AC278" i="21741"/>
  <c r="AE278" i="21741" s="1"/>
  <c r="AC289" i="21741"/>
  <c r="Z289" i="21741"/>
  <c r="Z288" i="21741"/>
  <c r="W278" i="21741"/>
  <c r="T278" i="21741"/>
  <c r="V278" i="21741" s="1"/>
  <c r="T289" i="21741"/>
  <c r="R290" i="21741"/>
  <c r="Q290" i="21741"/>
  <c r="P290" i="21741"/>
  <c r="O290" i="21741"/>
  <c r="M290" i="21741"/>
  <c r="L290" i="21741"/>
  <c r="J290" i="21741"/>
  <c r="I290" i="21741"/>
  <c r="G290" i="21741"/>
  <c r="F290" i="21741"/>
  <c r="Q276" i="1"/>
  <c r="T276" i="1"/>
  <c r="Y276" i="1" s="1"/>
  <c r="T287" i="1"/>
  <c r="Q287" i="1"/>
  <c r="M288" i="1"/>
  <c r="J276" i="1"/>
  <c r="K277" i="1" s="1"/>
  <c r="H288" i="1"/>
  <c r="E288" i="1"/>
  <c r="U141" i="21727"/>
  <c r="V141" i="21727" s="1"/>
  <c r="Q153" i="21727"/>
  <c r="R165" i="21727" s="1"/>
  <c r="Q141" i="21727"/>
  <c r="M153" i="21727"/>
  <c r="L153" i="21727"/>
  <c r="F153" i="21727"/>
  <c r="E153" i="21727"/>
  <c r="I287" i="1"/>
  <c r="D164" i="2224" s="1"/>
  <c r="F287" i="1"/>
  <c r="C164" i="2224" s="1"/>
  <c r="AC277" i="21741"/>
  <c r="AE277" i="21741" s="1"/>
  <c r="AC288" i="21741"/>
  <c r="Z277" i="21741"/>
  <c r="W277" i="21741"/>
  <c r="W288" i="21741"/>
  <c r="T277" i="21741"/>
  <c r="T288" i="21741"/>
  <c r="V300" i="21741" s="1"/>
  <c r="R289" i="21741"/>
  <c r="Q289" i="21741"/>
  <c r="P289" i="21741"/>
  <c r="O289" i="21741"/>
  <c r="M289" i="21741"/>
  <c r="L289" i="21741"/>
  <c r="J289" i="21741"/>
  <c r="I289" i="21741"/>
  <c r="G289" i="21741"/>
  <c r="F289" i="21741"/>
  <c r="Q275" i="1"/>
  <c r="T275" i="1"/>
  <c r="T286" i="1"/>
  <c r="Q286" i="1"/>
  <c r="W286" i="1" s="1"/>
  <c r="M287" i="1"/>
  <c r="J287" i="1"/>
  <c r="J275" i="1"/>
  <c r="H287" i="1"/>
  <c r="E287" i="1"/>
  <c r="U140" i="21727"/>
  <c r="Q152" i="21727"/>
  <c r="Q140" i="21727"/>
  <c r="M152" i="21727"/>
  <c r="L152" i="21727"/>
  <c r="F152" i="21727"/>
  <c r="E152" i="21727"/>
  <c r="I286" i="1"/>
  <c r="D163" i="2224" s="1"/>
  <c r="F286" i="1"/>
  <c r="C163" i="2224" s="1"/>
  <c r="AC276" i="21741"/>
  <c r="AE276" i="21741" s="1"/>
  <c r="AC287" i="21741"/>
  <c r="Z276" i="21741"/>
  <c r="Z287" i="21741"/>
  <c r="W276" i="21741"/>
  <c r="W287" i="21741"/>
  <c r="T276" i="21741"/>
  <c r="R288" i="21741"/>
  <c r="Q288" i="21741"/>
  <c r="P288" i="21741"/>
  <c r="O288" i="21741"/>
  <c r="M288" i="21741"/>
  <c r="L288" i="21741"/>
  <c r="J288" i="21741"/>
  <c r="I288" i="21741"/>
  <c r="G288" i="21741"/>
  <c r="F288" i="21741"/>
  <c r="G85" i="1"/>
  <c r="D85" i="1"/>
  <c r="Q274" i="1"/>
  <c r="T274" i="1"/>
  <c r="Q285" i="1"/>
  <c r="M286" i="1"/>
  <c r="J286" i="1"/>
  <c r="J274" i="1"/>
  <c r="H286" i="1"/>
  <c r="E286" i="1"/>
  <c r="I285" i="1"/>
  <c r="D162" i="2224" s="1"/>
  <c r="F285" i="1"/>
  <c r="C162" i="2224" s="1"/>
  <c r="U151" i="21727"/>
  <c r="V151" i="21727" s="1"/>
  <c r="U139" i="21727"/>
  <c r="Q151" i="21727"/>
  <c r="Q139" i="21727"/>
  <c r="M151" i="21727"/>
  <c r="L151" i="21727"/>
  <c r="F151" i="21727"/>
  <c r="E151" i="21727"/>
  <c r="AC275" i="21741"/>
  <c r="AC286" i="21741"/>
  <c r="AD286" i="21741" s="1"/>
  <c r="Z275" i="21741"/>
  <c r="Z286" i="21741"/>
  <c r="AB286" i="21741" s="1"/>
  <c r="Z274" i="21741"/>
  <c r="AA274" i="21741" s="1"/>
  <c r="W275" i="21741"/>
  <c r="W286" i="21741"/>
  <c r="W274" i="21741"/>
  <c r="Y286" i="21741" s="1"/>
  <c r="T275" i="21741"/>
  <c r="T286" i="21741"/>
  <c r="R287" i="21741"/>
  <c r="Q287" i="21741"/>
  <c r="P287" i="21741"/>
  <c r="O287" i="21741"/>
  <c r="M287" i="21741"/>
  <c r="L287" i="21741"/>
  <c r="J287" i="21741"/>
  <c r="I287" i="21741"/>
  <c r="G287" i="21741"/>
  <c r="F287" i="21741"/>
  <c r="Q273" i="1"/>
  <c r="T273" i="1"/>
  <c r="T284" i="1"/>
  <c r="Q284" i="1"/>
  <c r="M285" i="1"/>
  <c r="J285" i="1"/>
  <c r="J273" i="1"/>
  <c r="H285" i="1"/>
  <c r="E285" i="1"/>
  <c r="U150" i="21727"/>
  <c r="Q150" i="21727"/>
  <c r="R150" i="21727" s="1"/>
  <c r="Q138" i="21727"/>
  <c r="N147" i="21727"/>
  <c r="N148" i="21727"/>
  <c r="N149" i="21727"/>
  <c r="U138" i="21727"/>
  <c r="G147" i="21727"/>
  <c r="G148" i="21727"/>
  <c r="G149" i="21727"/>
  <c r="M150" i="21727"/>
  <c r="L150" i="21727"/>
  <c r="F150" i="21727"/>
  <c r="E150" i="21727"/>
  <c r="I284" i="1"/>
  <c r="D161" i="2224" s="1"/>
  <c r="F284" i="1"/>
  <c r="C161" i="2224" s="1"/>
  <c r="AC274" i="21741"/>
  <c r="T274" i="21741"/>
  <c r="R286" i="21741"/>
  <c r="Q286" i="21741"/>
  <c r="P286" i="21741"/>
  <c r="O286" i="21741"/>
  <c r="M286" i="21741"/>
  <c r="L286" i="21741"/>
  <c r="J286" i="21741"/>
  <c r="I286" i="21741"/>
  <c r="G286" i="21741"/>
  <c r="F286" i="21741"/>
  <c r="Q272" i="1"/>
  <c r="T272" i="1"/>
  <c r="T283" i="1"/>
  <c r="M284" i="1"/>
  <c r="J284" i="1"/>
  <c r="L296" i="1" s="1"/>
  <c r="J272" i="1"/>
  <c r="H284" i="1"/>
  <c r="E284" i="1"/>
  <c r="N137" i="21727"/>
  <c r="N126" i="21727"/>
  <c r="N127" i="21727"/>
  <c r="N128" i="21727"/>
  <c r="N129" i="21727"/>
  <c r="N130" i="21727"/>
  <c r="N131" i="21727"/>
  <c r="N132" i="21727"/>
  <c r="N134" i="21727"/>
  <c r="N135" i="21727"/>
  <c r="N136" i="21727"/>
  <c r="U149" i="21727"/>
  <c r="U137" i="21727"/>
  <c r="G137" i="21727"/>
  <c r="G126" i="21727"/>
  <c r="G127" i="21727"/>
  <c r="G128" i="21727"/>
  <c r="G129" i="21727"/>
  <c r="G130" i="21727"/>
  <c r="G131" i="21727"/>
  <c r="G132" i="21727"/>
  <c r="G133" i="21727"/>
  <c r="G134" i="21727"/>
  <c r="G135" i="21727"/>
  <c r="G136" i="21727"/>
  <c r="Q149" i="21727"/>
  <c r="Q137" i="21727"/>
  <c r="M149" i="21727"/>
  <c r="L149" i="21727"/>
  <c r="F149" i="21727"/>
  <c r="E149" i="21727"/>
  <c r="I283" i="1"/>
  <c r="D160" i="2224" s="1"/>
  <c r="F283" i="1"/>
  <c r="C160" i="2224" s="1"/>
  <c r="N18" i="21741"/>
  <c r="AC18" i="21741" s="1"/>
  <c r="H18" i="21741"/>
  <c r="I19" i="21741" s="1"/>
  <c r="J19" i="21741" s="1"/>
  <c r="K18" i="21741"/>
  <c r="E18" i="21741"/>
  <c r="N80" i="21741"/>
  <c r="N81" i="21741"/>
  <c r="N82" i="21741"/>
  <c r="N83" i="21741"/>
  <c r="H81" i="21741"/>
  <c r="H82" i="21741"/>
  <c r="H83" i="21741"/>
  <c r="R83" i="21741" s="1"/>
  <c r="K83" i="21741"/>
  <c r="K80" i="21741"/>
  <c r="K81" i="21741"/>
  <c r="K82" i="21741"/>
  <c r="E83" i="21741"/>
  <c r="E80" i="21741"/>
  <c r="E81" i="21741"/>
  <c r="E82" i="21741"/>
  <c r="Q82" i="21741" s="1"/>
  <c r="AE285" i="21741"/>
  <c r="AD285" i="21741"/>
  <c r="AB285" i="21741"/>
  <c r="W273" i="21741"/>
  <c r="T273" i="21741"/>
  <c r="R285" i="21741"/>
  <c r="Q285" i="21741"/>
  <c r="P285" i="21741"/>
  <c r="O285" i="21741"/>
  <c r="M285" i="21741"/>
  <c r="L285" i="21741"/>
  <c r="J285" i="21741"/>
  <c r="I285" i="21741"/>
  <c r="G285" i="21741"/>
  <c r="F285" i="21741"/>
  <c r="G18" i="1"/>
  <c r="T18" i="1" s="1"/>
  <c r="D19" i="1"/>
  <c r="Q19" i="1" s="1"/>
  <c r="D18" i="1"/>
  <c r="D81" i="1"/>
  <c r="G81" i="1"/>
  <c r="D78" i="1"/>
  <c r="D79" i="1"/>
  <c r="G79" i="1"/>
  <c r="G78" i="1"/>
  <c r="G80" i="1"/>
  <c r="D80" i="1"/>
  <c r="Q271" i="1"/>
  <c r="T271" i="1"/>
  <c r="W271" i="1" s="1"/>
  <c r="T282" i="1"/>
  <c r="Q282" i="1"/>
  <c r="M283" i="1"/>
  <c r="J283" i="1"/>
  <c r="J271" i="1"/>
  <c r="J259" i="1"/>
  <c r="J247" i="1"/>
  <c r="H283" i="1"/>
  <c r="E283" i="1"/>
  <c r="Q148" i="21727"/>
  <c r="Q136" i="21727"/>
  <c r="Q147" i="21727"/>
  <c r="Q135" i="21727"/>
  <c r="U148" i="21727"/>
  <c r="U136" i="21727"/>
  <c r="V148" i="21727" s="1"/>
  <c r="M148" i="21727"/>
  <c r="L148" i="21727"/>
  <c r="F148" i="21727"/>
  <c r="E148" i="21727"/>
  <c r="I282" i="1"/>
  <c r="D159" i="2224" s="1"/>
  <c r="F282" i="1"/>
  <c r="C159" i="2224" s="1"/>
  <c r="J284" i="21741"/>
  <c r="I284" i="21741"/>
  <c r="AE284" i="21741"/>
  <c r="W272" i="21741"/>
  <c r="T272" i="21741"/>
  <c r="R284" i="21741"/>
  <c r="Q284" i="21741"/>
  <c r="P284" i="21741"/>
  <c r="O284" i="21741"/>
  <c r="M284" i="21741"/>
  <c r="L284" i="21741"/>
  <c r="G284" i="21741"/>
  <c r="F284" i="21741"/>
  <c r="T270" i="1"/>
  <c r="Q270" i="1"/>
  <c r="J282" i="1"/>
  <c r="J270" i="1"/>
  <c r="H282" i="1"/>
  <c r="M282" i="1"/>
  <c r="E282" i="1"/>
  <c r="Q283" i="21741"/>
  <c r="U147" i="21727"/>
  <c r="V159" i="21727" s="1"/>
  <c r="U135" i="21727"/>
  <c r="M147" i="21727"/>
  <c r="L147" i="21727"/>
  <c r="F147" i="21727"/>
  <c r="E147" i="21727"/>
  <c r="I281" i="1"/>
  <c r="D158" i="2224" s="1"/>
  <c r="F281" i="1"/>
  <c r="C158" i="2224" s="1"/>
  <c r="O283" i="21741"/>
  <c r="L283" i="21741"/>
  <c r="I283" i="21741"/>
  <c r="G283" i="21741"/>
  <c r="F283" i="21741"/>
  <c r="W271" i="21741"/>
  <c r="P283" i="21741"/>
  <c r="M283" i="21741"/>
  <c r="J283" i="21741"/>
  <c r="Q269" i="1"/>
  <c r="M281" i="1"/>
  <c r="J269" i="1"/>
  <c r="K269" i="1" s="1"/>
  <c r="J257" i="1"/>
  <c r="H281" i="1"/>
  <c r="E281" i="1"/>
  <c r="Q268" i="1"/>
  <c r="Y268" i="1" s="1"/>
  <c r="J140" i="1"/>
  <c r="J128" i="1"/>
  <c r="D34" i="1"/>
  <c r="G34" i="1"/>
  <c r="J30" i="1"/>
  <c r="D17" i="1"/>
  <c r="Q17" i="1" s="1"/>
  <c r="G17" i="1"/>
  <c r="T17" i="1" s="1"/>
  <c r="Q262" i="1"/>
  <c r="T262" i="1"/>
  <c r="Q267" i="1"/>
  <c r="T267" i="1"/>
  <c r="Q266" i="1"/>
  <c r="T266" i="1"/>
  <c r="Q265" i="1"/>
  <c r="T265" i="1"/>
  <c r="Q264" i="1"/>
  <c r="T264" i="1"/>
  <c r="Q263" i="1"/>
  <c r="T263" i="1"/>
  <c r="Q261" i="1"/>
  <c r="T261" i="1"/>
  <c r="Q260" i="1"/>
  <c r="T260" i="1"/>
  <c r="Q259" i="1"/>
  <c r="S271" i="1" s="1"/>
  <c r="T259" i="1"/>
  <c r="Q258" i="1"/>
  <c r="T258" i="1"/>
  <c r="Q257" i="1"/>
  <c r="T257" i="1"/>
  <c r="Q256" i="1"/>
  <c r="T256" i="1"/>
  <c r="Q255" i="1"/>
  <c r="T255" i="1"/>
  <c r="Q254" i="1"/>
  <c r="T254" i="1"/>
  <c r="Q253" i="1"/>
  <c r="T253" i="1"/>
  <c r="Q252" i="1"/>
  <c r="T252" i="1"/>
  <c r="Q251" i="1"/>
  <c r="T251" i="1"/>
  <c r="Q250" i="1"/>
  <c r="T250" i="1"/>
  <c r="Q249" i="1"/>
  <c r="T249" i="1"/>
  <c r="Q248" i="1"/>
  <c r="T248" i="1"/>
  <c r="Q247" i="1"/>
  <c r="T247" i="1"/>
  <c r="Q246" i="1"/>
  <c r="T246" i="1"/>
  <c r="Q245" i="1"/>
  <c r="T245" i="1"/>
  <c r="Q244" i="1"/>
  <c r="T244" i="1"/>
  <c r="Q243" i="1"/>
  <c r="T243" i="1"/>
  <c r="Q242" i="1"/>
  <c r="T242" i="1"/>
  <c r="Q241" i="1"/>
  <c r="T241" i="1"/>
  <c r="Q240" i="1"/>
  <c r="T240" i="1"/>
  <c r="Q239" i="1"/>
  <c r="T239" i="1"/>
  <c r="Q238" i="1"/>
  <c r="T238" i="1"/>
  <c r="Q237" i="1"/>
  <c r="T237" i="1"/>
  <c r="Q236" i="1"/>
  <c r="T236" i="1"/>
  <c r="Q235" i="1"/>
  <c r="T235" i="1"/>
  <c r="Q223" i="1"/>
  <c r="T223" i="1"/>
  <c r="Q234" i="1"/>
  <c r="T234" i="1"/>
  <c r="Q233" i="1"/>
  <c r="T233" i="1"/>
  <c r="Q232" i="1"/>
  <c r="T232" i="1"/>
  <c r="Q231" i="1"/>
  <c r="T231" i="1"/>
  <c r="Q230" i="1"/>
  <c r="T230" i="1"/>
  <c r="Q229" i="1"/>
  <c r="T229" i="1"/>
  <c r="Q217" i="1"/>
  <c r="T217" i="1"/>
  <c r="Q228" i="1"/>
  <c r="T228" i="1"/>
  <c r="Q227" i="1"/>
  <c r="T227" i="1"/>
  <c r="Q226" i="1"/>
  <c r="T226" i="1"/>
  <c r="Q225" i="1"/>
  <c r="T225" i="1"/>
  <c r="Q224" i="1"/>
  <c r="R224" i="1" s="1"/>
  <c r="T224" i="1"/>
  <c r="Q222" i="1"/>
  <c r="T222" i="1"/>
  <c r="Q221" i="1"/>
  <c r="T221" i="1"/>
  <c r="Q220" i="1"/>
  <c r="T220" i="1"/>
  <c r="Q219" i="1"/>
  <c r="T219" i="1"/>
  <c r="Q218" i="1"/>
  <c r="T218" i="1"/>
  <c r="Q216" i="1"/>
  <c r="T216" i="1"/>
  <c r="Q215" i="1"/>
  <c r="T215" i="1"/>
  <c r="Q214" i="1"/>
  <c r="T214" i="1"/>
  <c r="Q213" i="1"/>
  <c r="T213" i="1"/>
  <c r="Q201" i="1"/>
  <c r="T201" i="1"/>
  <c r="Q212" i="1"/>
  <c r="T212" i="1"/>
  <c r="Q211" i="1"/>
  <c r="T211" i="1"/>
  <c r="Q210" i="1"/>
  <c r="T210" i="1"/>
  <c r="Q209" i="1"/>
  <c r="T209" i="1"/>
  <c r="Q208" i="1"/>
  <c r="T208" i="1"/>
  <c r="Q207" i="1"/>
  <c r="T207" i="1"/>
  <c r="Q206" i="1"/>
  <c r="T206" i="1"/>
  <c r="Q205" i="1"/>
  <c r="T205" i="1"/>
  <c r="Q204" i="1"/>
  <c r="T204" i="1"/>
  <c r="Q203" i="1"/>
  <c r="T203" i="1"/>
  <c r="Q202" i="1"/>
  <c r="R203" i="1" s="1"/>
  <c r="T202" i="1"/>
  <c r="Q200" i="1"/>
  <c r="T200" i="1"/>
  <c r="Q199" i="1"/>
  <c r="T199" i="1"/>
  <c r="Q198" i="1"/>
  <c r="T198" i="1"/>
  <c r="Q197" i="1"/>
  <c r="T197" i="1"/>
  <c r="Q196" i="1"/>
  <c r="T196" i="1"/>
  <c r="Q195" i="1"/>
  <c r="T195" i="1"/>
  <c r="Q194" i="1"/>
  <c r="T194" i="1"/>
  <c r="Q193" i="1"/>
  <c r="T193" i="1"/>
  <c r="Q192" i="1"/>
  <c r="T192" i="1"/>
  <c r="Q191" i="1"/>
  <c r="T191" i="1"/>
  <c r="Q190" i="1"/>
  <c r="T190" i="1"/>
  <c r="Q189" i="1"/>
  <c r="W189" i="1" s="1"/>
  <c r="T189" i="1"/>
  <c r="Q188" i="1"/>
  <c r="T188" i="1"/>
  <c r="Q187" i="1"/>
  <c r="T187" i="1"/>
  <c r="Q175" i="1"/>
  <c r="T175" i="1"/>
  <c r="Q186" i="1"/>
  <c r="T186" i="1"/>
  <c r="Q185" i="1"/>
  <c r="T185" i="1"/>
  <c r="Q184" i="1"/>
  <c r="T184" i="1"/>
  <c r="Q183" i="1"/>
  <c r="T183" i="1"/>
  <c r="Q182" i="1"/>
  <c r="T182" i="1"/>
  <c r="Q181" i="1"/>
  <c r="T181" i="1"/>
  <c r="Q180" i="1"/>
  <c r="T180" i="1"/>
  <c r="Q179" i="1"/>
  <c r="T179" i="1"/>
  <c r="Q178" i="1"/>
  <c r="T178" i="1"/>
  <c r="Q177" i="1"/>
  <c r="T177" i="1"/>
  <c r="Q176" i="1"/>
  <c r="T176" i="1"/>
  <c r="Q174" i="1"/>
  <c r="T174" i="1"/>
  <c r="Q173" i="1"/>
  <c r="T173" i="1"/>
  <c r="Q172" i="1"/>
  <c r="T172" i="1"/>
  <c r="Q171" i="1"/>
  <c r="T171" i="1"/>
  <c r="Q170" i="1"/>
  <c r="T170" i="1"/>
  <c r="Q169" i="1"/>
  <c r="T169" i="1"/>
  <c r="Q168" i="1"/>
  <c r="T168" i="1"/>
  <c r="Q167" i="1"/>
  <c r="T167" i="1"/>
  <c r="Q155" i="1"/>
  <c r="T155" i="1"/>
  <c r="Q166" i="1"/>
  <c r="T166" i="1"/>
  <c r="Q165" i="1"/>
  <c r="T165" i="1"/>
  <c r="Q164" i="1"/>
  <c r="T164" i="1"/>
  <c r="Q163" i="1"/>
  <c r="T163" i="1"/>
  <c r="Q162" i="1"/>
  <c r="T162" i="1"/>
  <c r="Q161" i="1"/>
  <c r="T161" i="1"/>
  <c r="Q160" i="1"/>
  <c r="T160" i="1"/>
  <c r="Q159" i="1"/>
  <c r="T159" i="1"/>
  <c r="Q158" i="1"/>
  <c r="T158" i="1"/>
  <c r="Q157" i="1"/>
  <c r="T157" i="1"/>
  <c r="Q156" i="1"/>
  <c r="T156" i="1"/>
  <c r="Q154" i="1"/>
  <c r="T154" i="1"/>
  <c r="Q153" i="1"/>
  <c r="T153" i="1"/>
  <c r="Q152" i="1"/>
  <c r="T152" i="1"/>
  <c r="Q151" i="1"/>
  <c r="T151" i="1"/>
  <c r="Q150" i="1"/>
  <c r="T150" i="1"/>
  <c r="Q149" i="1"/>
  <c r="T149" i="1"/>
  <c r="Q148" i="1"/>
  <c r="T148" i="1"/>
  <c r="Q147" i="1"/>
  <c r="T147" i="1"/>
  <c r="Q146" i="1"/>
  <c r="T146" i="1"/>
  <c r="Q145" i="1"/>
  <c r="T145" i="1"/>
  <c r="Q144" i="1"/>
  <c r="T144" i="1"/>
  <c r="Q143" i="1"/>
  <c r="T143" i="1"/>
  <c r="Q142" i="1"/>
  <c r="T142" i="1"/>
  <c r="Q141" i="1"/>
  <c r="T141" i="1"/>
  <c r="Q140" i="1"/>
  <c r="T140" i="1"/>
  <c r="Q139" i="1"/>
  <c r="S139" i="1" s="1"/>
  <c r="T139" i="1"/>
  <c r="Q138" i="1"/>
  <c r="T138" i="1"/>
  <c r="Q137" i="1"/>
  <c r="T137" i="1"/>
  <c r="Q136" i="1"/>
  <c r="S136" i="1" s="1"/>
  <c r="T136" i="1"/>
  <c r="Q135" i="1"/>
  <c r="S135" i="1" s="1"/>
  <c r="T135" i="1"/>
  <c r="Q134" i="1"/>
  <c r="T134" i="1"/>
  <c r="Q133" i="1"/>
  <c r="S133" i="1" s="1"/>
  <c r="T133" i="1"/>
  <c r="Q132" i="1"/>
  <c r="S132" i="1" s="1"/>
  <c r="T132" i="1"/>
  <c r="Q131" i="1"/>
  <c r="S131" i="1" s="1"/>
  <c r="T131" i="1"/>
  <c r="V131" i="1" s="1"/>
  <c r="Q130" i="1"/>
  <c r="T130" i="1"/>
  <c r="Q129" i="1"/>
  <c r="S129" i="1" s="1"/>
  <c r="T129" i="1"/>
  <c r="Q128" i="1"/>
  <c r="S128" i="1" s="1"/>
  <c r="T128" i="1"/>
  <c r="D74" i="1"/>
  <c r="D75" i="1"/>
  <c r="D76" i="1"/>
  <c r="D77" i="1"/>
  <c r="G77" i="1"/>
  <c r="G74" i="1"/>
  <c r="G75" i="1"/>
  <c r="G76" i="1"/>
  <c r="D70" i="1"/>
  <c r="Q70" i="1" s="1"/>
  <c r="D71" i="1"/>
  <c r="D72" i="1"/>
  <c r="G72" i="1"/>
  <c r="D73" i="1"/>
  <c r="G71" i="1"/>
  <c r="G73" i="1"/>
  <c r="G70" i="1"/>
  <c r="D66" i="1"/>
  <c r="Q66" i="1" s="1"/>
  <c r="D67" i="1"/>
  <c r="D68" i="1"/>
  <c r="D69" i="1"/>
  <c r="G69" i="1"/>
  <c r="M69" i="1" s="1"/>
  <c r="G66" i="1"/>
  <c r="G67" i="1"/>
  <c r="G68" i="1"/>
  <c r="D62" i="1"/>
  <c r="D63" i="1"/>
  <c r="G63" i="1"/>
  <c r="D64" i="1"/>
  <c r="D65" i="1"/>
  <c r="G65" i="1"/>
  <c r="G62" i="1"/>
  <c r="T62" i="1" s="1"/>
  <c r="G64" i="1"/>
  <c r="D58" i="1"/>
  <c r="Q58" i="1" s="1"/>
  <c r="G58" i="1"/>
  <c r="D59" i="1"/>
  <c r="G59" i="1"/>
  <c r="D60" i="1"/>
  <c r="G60" i="1"/>
  <c r="D61" i="1"/>
  <c r="G61" i="1"/>
  <c r="D54" i="1"/>
  <c r="Q54" i="1" s="1"/>
  <c r="G54" i="1"/>
  <c r="D55" i="1"/>
  <c r="G55" i="1"/>
  <c r="D56" i="1"/>
  <c r="G56" i="1"/>
  <c r="D57" i="1"/>
  <c r="G57" i="1"/>
  <c r="D50" i="1"/>
  <c r="G50" i="1"/>
  <c r="D51" i="1"/>
  <c r="D52" i="1"/>
  <c r="G52" i="1"/>
  <c r="D53" i="1"/>
  <c r="G53" i="1"/>
  <c r="G51" i="1"/>
  <c r="D46" i="1"/>
  <c r="D47" i="1"/>
  <c r="G47" i="1"/>
  <c r="D48" i="1"/>
  <c r="G48" i="1"/>
  <c r="D49" i="1"/>
  <c r="G46" i="1"/>
  <c r="G49" i="1"/>
  <c r="D42" i="1"/>
  <c r="D43" i="1"/>
  <c r="D44" i="1"/>
  <c r="D45" i="1"/>
  <c r="G45" i="1"/>
  <c r="G42" i="1"/>
  <c r="G43" i="1"/>
  <c r="G44" i="1"/>
  <c r="D38" i="1"/>
  <c r="Q38" i="1" s="1"/>
  <c r="G38" i="1"/>
  <c r="T38" i="1" s="1"/>
  <c r="D39" i="1"/>
  <c r="D40" i="1"/>
  <c r="G40" i="1"/>
  <c r="D41" i="1"/>
  <c r="G41" i="1"/>
  <c r="G39" i="1"/>
  <c r="D35" i="1"/>
  <c r="G35" i="1"/>
  <c r="D36" i="1"/>
  <c r="F36" i="1" s="1"/>
  <c r="D37" i="1"/>
  <c r="G37" i="1"/>
  <c r="G36" i="1"/>
  <c r="Q33" i="1"/>
  <c r="T33" i="1"/>
  <c r="Q32" i="1"/>
  <c r="T32" i="1"/>
  <c r="Q31" i="1"/>
  <c r="T31" i="1"/>
  <c r="Q30" i="1"/>
  <c r="T30" i="1"/>
  <c r="D16" i="1"/>
  <c r="Q16" i="1" s="1"/>
  <c r="D15" i="1"/>
  <c r="G16" i="1"/>
  <c r="G15" i="1"/>
  <c r="D14" i="1"/>
  <c r="G14" i="1"/>
  <c r="D13" i="1"/>
  <c r="G13" i="1"/>
  <c r="T13" i="1" s="1"/>
  <c r="D12" i="1"/>
  <c r="Q12" i="1" s="1"/>
  <c r="G12" i="1"/>
  <c r="D11" i="1"/>
  <c r="G11" i="1"/>
  <c r="T11" i="1" s="1"/>
  <c r="G10" i="1"/>
  <c r="D10" i="1"/>
  <c r="D9" i="1"/>
  <c r="Q9" i="1" s="1"/>
  <c r="G9" i="1"/>
  <c r="D8" i="1"/>
  <c r="G8" i="1"/>
  <c r="T8" i="1" s="1"/>
  <c r="D7" i="1"/>
  <c r="G7" i="1"/>
  <c r="Q6" i="1"/>
  <c r="T6" i="1"/>
  <c r="J256" i="1"/>
  <c r="J267" i="1"/>
  <c r="J266" i="1"/>
  <c r="J254" i="1"/>
  <c r="J265" i="1"/>
  <c r="J253" i="1"/>
  <c r="J241" i="1"/>
  <c r="J264" i="1"/>
  <c r="J263" i="1"/>
  <c r="L275" i="1" s="1"/>
  <c r="J262" i="1"/>
  <c r="J250" i="1"/>
  <c r="J261" i="1"/>
  <c r="J260" i="1"/>
  <c r="J248" i="1"/>
  <c r="J235" i="1"/>
  <c r="J223" i="1"/>
  <c r="J258" i="1"/>
  <c r="J255" i="1"/>
  <c r="J243" i="1"/>
  <c r="J231" i="1"/>
  <c r="J252" i="1"/>
  <c r="J240" i="1"/>
  <c r="J228" i="1"/>
  <c r="J216" i="1"/>
  <c r="J204" i="1"/>
  <c r="L216" i="1" s="1"/>
  <c r="J251" i="1"/>
  <c r="J239" i="1"/>
  <c r="J227" i="1"/>
  <c r="J215" i="1"/>
  <c r="J249" i="1"/>
  <c r="J237" i="1"/>
  <c r="J246" i="1"/>
  <c r="J245" i="1"/>
  <c r="J233" i="1"/>
  <c r="J244" i="1"/>
  <c r="J232" i="1"/>
  <c r="J242" i="1"/>
  <c r="J230" i="1"/>
  <c r="K231" i="1" s="1"/>
  <c r="J229" i="1"/>
  <c r="J217" i="1"/>
  <c r="J205" i="1"/>
  <c r="K205" i="1" s="1"/>
  <c r="J238" i="1"/>
  <c r="J226" i="1"/>
  <c r="J214" i="1"/>
  <c r="J236" i="1"/>
  <c r="J224" i="1"/>
  <c r="J212" i="1"/>
  <c r="J234" i="1"/>
  <c r="J222" i="1"/>
  <c r="K223" i="1" s="1"/>
  <c r="J210" i="1"/>
  <c r="J198" i="1"/>
  <c r="J221" i="1"/>
  <c r="J209" i="1"/>
  <c r="L221" i="1" s="1"/>
  <c r="J220" i="1"/>
  <c r="J208" i="1"/>
  <c r="J196" i="1"/>
  <c r="J219" i="1"/>
  <c r="L231" i="1" s="1"/>
  <c r="J218" i="1"/>
  <c r="J225" i="1"/>
  <c r="J213" i="1"/>
  <c r="J211" i="1"/>
  <c r="L223" i="1" s="1"/>
  <c r="J207" i="1"/>
  <c r="J193" i="1"/>
  <c r="J203" i="1"/>
  <c r="J201" i="1"/>
  <c r="J189" i="1"/>
  <c r="J197" i="1"/>
  <c r="J185" i="1"/>
  <c r="J195" i="1"/>
  <c r="J183" i="1"/>
  <c r="J206" i="1"/>
  <c r="J194" i="1"/>
  <c r="J182" i="1"/>
  <c r="L194" i="1" s="1"/>
  <c r="J202" i="1"/>
  <c r="J190" i="1"/>
  <c r="J178" i="1"/>
  <c r="J200" i="1"/>
  <c r="J199" i="1"/>
  <c r="J187" i="1"/>
  <c r="J192" i="1"/>
  <c r="J180" i="1"/>
  <c r="J168" i="1"/>
  <c r="J191" i="1"/>
  <c r="J179" i="1"/>
  <c r="J188" i="1"/>
  <c r="J186" i="1"/>
  <c r="J174" i="1"/>
  <c r="J184" i="1"/>
  <c r="J172" i="1"/>
  <c r="J181" i="1"/>
  <c r="J156" i="1"/>
  <c r="J177" i="1"/>
  <c r="J176" i="1"/>
  <c r="J164" i="1"/>
  <c r="J175" i="1"/>
  <c r="K175" i="1" s="1"/>
  <c r="J173" i="1"/>
  <c r="J171" i="1"/>
  <c r="J159" i="1"/>
  <c r="K159" i="1" s="1"/>
  <c r="J170" i="1"/>
  <c r="J158" i="1"/>
  <c r="J169" i="1"/>
  <c r="J167" i="1"/>
  <c r="J166" i="1"/>
  <c r="J165" i="1"/>
  <c r="J163" i="1"/>
  <c r="J151" i="1"/>
  <c r="J139" i="1"/>
  <c r="J162" i="1"/>
  <c r="J161" i="1"/>
  <c r="J160" i="1"/>
  <c r="J148" i="1"/>
  <c r="J157" i="1"/>
  <c r="J155" i="1"/>
  <c r="J154" i="1"/>
  <c r="J153" i="1"/>
  <c r="J152" i="1"/>
  <c r="J150" i="1"/>
  <c r="L162" i="1" s="1"/>
  <c r="J138" i="1"/>
  <c r="J149" i="1"/>
  <c r="K149" i="1" s="1"/>
  <c r="J137" i="1"/>
  <c r="J147" i="1"/>
  <c r="J135" i="1"/>
  <c r="J146" i="1"/>
  <c r="J145" i="1"/>
  <c r="J133" i="1"/>
  <c r="J144" i="1"/>
  <c r="K145" i="1" s="1"/>
  <c r="J132" i="1"/>
  <c r="J143" i="1"/>
  <c r="J142" i="1"/>
  <c r="K143" i="1" s="1"/>
  <c r="J130" i="1"/>
  <c r="J141" i="1"/>
  <c r="J129" i="1"/>
  <c r="J136" i="1"/>
  <c r="K137" i="1" s="1"/>
  <c r="J134" i="1"/>
  <c r="J131" i="1"/>
  <c r="J31" i="1"/>
  <c r="J33" i="1"/>
  <c r="J32" i="1"/>
  <c r="J6" i="1"/>
  <c r="U134" i="21727"/>
  <c r="Q134" i="21727"/>
  <c r="M146" i="21727"/>
  <c r="L146" i="21727"/>
  <c r="F146" i="21727"/>
  <c r="E146" i="21727"/>
  <c r="I280" i="1"/>
  <c r="D157" i="2224" s="1"/>
  <c r="F280" i="1"/>
  <c r="C157" i="2224" s="1"/>
  <c r="W270" i="21741"/>
  <c r="T270" i="21741"/>
  <c r="R282" i="21741"/>
  <c r="Q282" i="21741"/>
  <c r="P282" i="21741"/>
  <c r="O282" i="21741"/>
  <c r="M282" i="21741"/>
  <c r="L282" i="21741"/>
  <c r="J282" i="21741"/>
  <c r="I282" i="21741"/>
  <c r="G282" i="21741"/>
  <c r="F282" i="21741"/>
  <c r="M280" i="1"/>
  <c r="H280" i="1"/>
  <c r="E280" i="1"/>
  <c r="P281" i="21741"/>
  <c r="O281" i="21741"/>
  <c r="J281" i="21741"/>
  <c r="I281" i="21741"/>
  <c r="U133" i="21727"/>
  <c r="Q133" i="21727"/>
  <c r="R145" i="21727" s="1"/>
  <c r="M145" i="21727"/>
  <c r="L145" i="21727"/>
  <c r="F145" i="21727"/>
  <c r="E145" i="21727"/>
  <c r="I279" i="1"/>
  <c r="D156" i="2224" s="1"/>
  <c r="F279" i="1"/>
  <c r="C156" i="2224" s="1"/>
  <c r="AB281" i="21741"/>
  <c r="W269" i="21741"/>
  <c r="Y281" i="21741" s="1"/>
  <c r="T269" i="21741"/>
  <c r="Q281" i="21741"/>
  <c r="M281" i="21741"/>
  <c r="L281" i="21741"/>
  <c r="G281" i="21741"/>
  <c r="F281" i="21741"/>
  <c r="H279" i="1"/>
  <c r="M279" i="1"/>
  <c r="E279" i="1"/>
  <c r="U132" i="21727"/>
  <c r="Q132" i="21727"/>
  <c r="M144" i="21727"/>
  <c r="L144" i="21727"/>
  <c r="F144" i="21727"/>
  <c r="E144" i="21727"/>
  <c r="I278" i="1"/>
  <c r="D155" i="2224" s="1"/>
  <c r="F278" i="1"/>
  <c r="C155" i="2224" s="1"/>
  <c r="W268" i="21741"/>
  <c r="T268" i="21741"/>
  <c r="R280" i="21741"/>
  <c r="Q280" i="21741"/>
  <c r="P280" i="21741"/>
  <c r="O280" i="21741"/>
  <c r="M280" i="21741"/>
  <c r="L280" i="21741"/>
  <c r="J280" i="21741"/>
  <c r="I280" i="21741"/>
  <c r="G280" i="21741"/>
  <c r="F280" i="21741"/>
  <c r="M278" i="1"/>
  <c r="H278" i="1"/>
  <c r="E278" i="1"/>
  <c r="T267" i="21741"/>
  <c r="W267" i="21741"/>
  <c r="U131" i="21727"/>
  <c r="Q131" i="21727"/>
  <c r="M143" i="21727"/>
  <c r="L143" i="21727"/>
  <c r="F143" i="21727"/>
  <c r="E143" i="21727"/>
  <c r="Q279" i="21741"/>
  <c r="P279" i="21741"/>
  <c r="O279" i="21741"/>
  <c r="M279" i="21741"/>
  <c r="L279" i="21741"/>
  <c r="J279" i="21741"/>
  <c r="I279" i="21741"/>
  <c r="G279" i="21741"/>
  <c r="F279" i="21741"/>
  <c r="M277" i="1"/>
  <c r="I277" i="1"/>
  <c r="D154" i="2224" s="1"/>
  <c r="H277" i="1"/>
  <c r="F277" i="1"/>
  <c r="C154" i="2224" s="1"/>
  <c r="E277" i="1"/>
  <c r="U130" i="21727"/>
  <c r="G114" i="21727"/>
  <c r="G115" i="21727"/>
  <c r="G116" i="21727"/>
  <c r="G117" i="21727"/>
  <c r="G118" i="21727"/>
  <c r="Q130" i="21727"/>
  <c r="M142" i="21727"/>
  <c r="L142" i="21727"/>
  <c r="F142" i="21727"/>
  <c r="E142" i="21727"/>
  <c r="I276" i="1"/>
  <c r="D153" i="2224" s="1"/>
  <c r="F276" i="1"/>
  <c r="C153" i="2224" s="1"/>
  <c r="W266" i="21741"/>
  <c r="T266" i="21741"/>
  <c r="R278" i="21741"/>
  <c r="Q278" i="21741"/>
  <c r="P278" i="21741"/>
  <c r="O278" i="21741"/>
  <c r="M278" i="21741"/>
  <c r="L278" i="21741"/>
  <c r="J278" i="21741"/>
  <c r="I278" i="21741"/>
  <c r="G278" i="21741"/>
  <c r="F278" i="21741"/>
  <c r="M276" i="1"/>
  <c r="H276" i="1"/>
  <c r="E276" i="1"/>
  <c r="U129" i="21727"/>
  <c r="Q129" i="21727"/>
  <c r="R141" i="21727" s="1"/>
  <c r="M141" i="21727"/>
  <c r="L141" i="21727"/>
  <c r="F141" i="21727"/>
  <c r="E141" i="21727"/>
  <c r="I275" i="1"/>
  <c r="D152" i="2224" s="1"/>
  <c r="F275" i="1"/>
  <c r="C152" i="2224" s="1"/>
  <c r="W265" i="21741"/>
  <c r="T265" i="21741"/>
  <c r="R277" i="21741"/>
  <c r="Q277" i="21741"/>
  <c r="P277" i="21741"/>
  <c r="O277" i="21741"/>
  <c r="M277" i="21741"/>
  <c r="L277" i="21741"/>
  <c r="J277" i="21741"/>
  <c r="I277" i="21741"/>
  <c r="G277" i="21741"/>
  <c r="F277" i="21741"/>
  <c r="M275" i="1"/>
  <c r="H275" i="1"/>
  <c r="E275" i="1"/>
  <c r="Q128" i="21727"/>
  <c r="M140" i="21727"/>
  <c r="L140" i="21727"/>
  <c r="F140" i="21727"/>
  <c r="E140" i="21727"/>
  <c r="R276" i="21741"/>
  <c r="Q276" i="21741"/>
  <c r="P276" i="21741"/>
  <c r="O276" i="21741"/>
  <c r="M276" i="21741"/>
  <c r="L276" i="21741"/>
  <c r="J276" i="21741"/>
  <c r="I276" i="21741"/>
  <c r="G276" i="21741"/>
  <c r="F276" i="21741"/>
  <c r="M274" i="1"/>
  <c r="I274" i="1"/>
  <c r="D151" i="2224" s="1"/>
  <c r="H274" i="1"/>
  <c r="F274" i="1"/>
  <c r="C151" i="2224" s="1"/>
  <c r="E274" i="1"/>
  <c r="M139" i="21727"/>
  <c r="L139" i="21727"/>
  <c r="U127" i="21727"/>
  <c r="V139" i="21727" s="1"/>
  <c r="F139" i="21727"/>
  <c r="E139" i="21727"/>
  <c r="R275" i="21741"/>
  <c r="Q275" i="21741"/>
  <c r="P275" i="21741"/>
  <c r="O275" i="21741"/>
  <c r="M275" i="21741"/>
  <c r="L275" i="21741"/>
  <c r="J275" i="21741"/>
  <c r="I275" i="21741"/>
  <c r="G275" i="21741"/>
  <c r="F275" i="21741"/>
  <c r="M273" i="1"/>
  <c r="I273" i="1"/>
  <c r="D150" i="2224" s="1"/>
  <c r="H273" i="1"/>
  <c r="F273" i="1"/>
  <c r="C150" i="2224" s="1"/>
  <c r="E273" i="1"/>
  <c r="R274" i="21741"/>
  <c r="P274" i="21741"/>
  <c r="O274" i="21741"/>
  <c r="J274" i="21741"/>
  <c r="I274" i="21741"/>
  <c r="F138" i="21727"/>
  <c r="E138" i="21727"/>
  <c r="Q126" i="21727"/>
  <c r="M138" i="21727"/>
  <c r="L138" i="21727"/>
  <c r="Q274" i="21741"/>
  <c r="M274" i="21741"/>
  <c r="L274" i="21741"/>
  <c r="G274" i="21741"/>
  <c r="F274" i="21741"/>
  <c r="I272" i="1"/>
  <c r="D149" i="2224" s="1"/>
  <c r="H272" i="1"/>
  <c r="M272" i="1"/>
  <c r="F272" i="1"/>
  <c r="C149" i="2224" s="1"/>
  <c r="E272" i="1"/>
  <c r="C6" i="21727"/>
  <c r="G6" i="21727" s="1"/>
  <c r="C7" i="21727"/>
  <c r="G7" i="21727" s="1"/>
  <c r="J6" i="21727"/>
  <c r="N6" i="21727" s="1"/>
  <c r="W6" i="21727" s="1"/>
  <c r="J7" i="21727"/>
  <c r="N7" i="21727" s="1"/>
  <c r="Q6" i="21727"/>
  <c r="U6" i="21727"/>
  <c r="E7" i="21727"/>
  <c r="L7" i="21727"/>
  <c r="Q7" i="21727"/>
  <c r="U7" i="21727"/>
  <c r="C8" i="21727"/>
  <c r="G8" i="21727" s="1"/>
  <c r="C9" i="21727"/>
  <c r="G9" i="21727" s="1"/>
  <c r="E8" i="21727"/>
  <c r="J8" i="21727"/>
  <c r="N8" i="21727" s="1"/>
  <c r="L8" i="21727"/>
  <c r="Q8" i="21727"/>
  <c r="U8" i="21727"/>
  <c r="U20" i="21727"/>
  <c r="E9" i="21727"/>
  <c r="J9" i="21727"/>
  <c r="N9" i="21727" s="1"/>
  <c r="L9" i="21727"/>
  <c r="Q9" i="21727"/>
  <c r="U9" i="21727"/>
  <c r="C10" i="21727"/>
  <c r="G10" i="21727" s="1"/>
  <c r="E10" i="21727"/>
  <c r="J10" i="21727"/>
  <c r="N10" i="21727" s="1"/>
  <c r="L10" i="21727"/>
  <c r="Q10" i="21727"/>
  <c r="U10" i="21727"/>
  <c r="C11" i="21727"/>
  <c r="G11" i="21727" s="1"/>
  <c r="C12" i="21727"/>
  <c r="G12" i="21727" s="1"/>
  <c r="E11" i="21727"/>
  <c r="J11" i="21727"/>
  <c r="N11" i="21727" s="1"/>
  <c r="L11" i="21727"/>
  <c r="Q11" i="21727"/>
  <c r="R23" i="21727" s="1"/>
  <c r="U11" i="21727"/>
  <c r="E12" i="21727"/>
  <c r="J12" i="21727"/>
  <c r="N12" i="21727" s="1"/>
  <c r="J24" i="21727"/>
  <c r="N24" i="21727" s="1"/>
  <c r="L12" i="21727"/>
  <c r="Q12" i="21727"/>
  <c r="U12" i="21727"/>
  <c r="C13" i="21727"/>
  <c r="G13" i="21727" s="1"/>
  <c r="E13" i="21727"/>
  <c r="J13" i="21727"/>
  <c r="N13" i="21727" s="1"/>
  <c r="L13" i="21727"/>
  <c r="Q13" i="21727"/>
  <c r="U13" i="21727"/>
  <c r="C14" i="21727"/>
  <c r="G14" i="21727" s="1"/>
  <c r="E14" i="21727"/>
  <c r="J14" i="21727"/>
  <c r="N14" i="21727" s="1"/>
  <c r="L14" i="21727"/>
  <c r="Q14" i="21727"/>
  <c r="U14" i="21727"/>
  <c r="C15" i="21727"/>
  <c r="G15" i="21727" s="1"/>
  <c r="E15" i="21727"/>
  <c r="J15" i="21727"/>
  <c r="N15" i="21727" s="1"/>
  <c r="L15" i="21727"/>
  <c r="Q15" i="21727"/>
  <c r="U15" i="21727"/>
  <c r="C16" i="21727"/>
  <c r="G16" i="21727" s="1"/>
  <c r="E16" i="21727"/>
  <c r="J16" i="21727"/>
  <c r="N16" i="21727" s="1"/>
  <c r="J28" i="21727"/>
  <c r="N28" i="21727" s="1"/>
  <c r="L16" i="21727"/>
  <c r="Q16" i="21727"/>
  <c r="U16" i="21727"/>
  <c r="C17" i="21727"/>
  <c r="G17" i="21727" s="1"/>
  <c r="E17" i="21727"/>
  <c r="J17" i="21727"/>
  <c r="N17" i="21727" s="1"/>
  <c r="L17" i="21727"/>
  <c r="Q17" i="21727"/>
  <c r="U17" i="21727"/>
  <c r="C18" i="21727"/>
  <c r="G18" i="21727" s="1"/>
  <c r="E18" i="21727"/>
  <c r="F18" i="21727"/>
  <c r="J18" i="21727"/>
  <c r="N18" i="21727" s="1"/>
  <c r="L18" i="21727"/>
  <c r="M18" i="21727"/>
  <c r="Q18" i="21727"/>
  <c r="U18" i="21727"/>
  <c r="C19" i="21727"/>
  <c r="G19" i="21727" s="1"/>
  <c r="E19" i="21727"/>
  <c r="F19" i="21727"/>
  <c r="J19" i="21727"/>
  <c r="N19" i="21727" s="1"/>
  <c r="L19" i="21727"/>
  <c r="M19" i="21727"/>
  <c r="Q19" i="21727"/>
  <c r="U19" i="21727"/>
  <c r="C20" i="21727"/>
  <c r="G20" i="21727" s="1"/>
  <c r="E20" i="21727"/>
  <c r="F20" i="21727"/>
  <c r="J20" i="21727"/>
  <c r="N20" i="21727" s="1"/>
  <c r="L20" i="21727"/>
  <c r="M20" i="21727"/>
  <c r="Q20" i="21727"/>
  <c r="R20" i="21727" s="1"/>
  <c r="C21" i="21727"/>
  <c r="G21" i="21727" s="1"/>
  <c r="E21" i="21727"/>
  <c r="F21" i="21727"/>
  <c r="J21" i="21727"/>
  <c r="N21" i="21727" s="1"/>
  <c r="L21" i="21727"/>
  <c r="M21" i="21727"/>
  <c r="Q21" i="21727"/>
  <c r="U21" i="21727"/>
  <c r="C22" i="21727"/>
  <c r="G22" i="21727" s="1"/>
  <c r="E22" i="21727"/>
  <c r="F22" i="21727"/>
  <c r="J22" i="21727"/>
  <c r="N22" i="21727" s="1"/>
  <c r="J34" i="21727"/>
  <c r="N34" i="21727" s="1"/>
  <c r="L22" i="21727"/>
  <c r="M22" i="21727"/>
  <c r="Q22" i="21727"/>
  <c r="U22" i="21727"/>
  <c r="V22" i="21727" s="1"/>
  <c r="C23" i="21727"/>
  <c r="G23" i="21727" s="1"/>
  <c r="E23" i="21727"/>
  <c r="F23" i="21727"/>
  <c r="J23" i="21727"/>
  <c r="N23" i="21727" s="1"/>
  <c r="L23" i="21727"/>
  <c r="M23" i="21727"/>
  <c r="Q23" i="21727"/>
  <c r="U23" i="21727"/>
  <c r="C24" i="21727"/>
  <c r="G24" i="21727" s="1"/>
  <c r="E24" i="21727"/>
  <c r="F24" i="21727"/>
  <c r="L24" i="21727"/>
  <c r="M24" i="21727"/>
  <c r="Q24" i="21727"/>
  <c r="U24" i="21727"/>
  <c r="C25" i="21727"/>
  <c r="G25" i="21727" s="1"/>
  <c r="E25" i="21727"/>
  <c r="F25" i="21727"/>
  <c r="J25" i="21727"/>
  <c r="N25" i="21727" s="1"/>
  <c r="L25" i="21727"/>
  <c r="M25" i="21727"/>
  <c r="Q25" i="21727"/>
  <c r="R25" i="21727" s="1"/>
  <c r="U25" i="21727"/>
  <c r="C26" i="21727"/>
  <c r="G26" i="21727" s="1"/>
  <c r="E26" i="21727"/>
  <c r="F26" i="21727"/>
  <c r="J26" i="21727"/>
  <c r="N26" i="21727" s="1"/>
  <c r="J38" i="21727"/>
  <c r="N38" i="21727" s="1"/>
  <c r="L26" i="21727"/>
  <c r="M26" i="21727"/>
  <c r="Q26" i="21727"/>
  <c r="U26" i="21727"/>
  <c r="C27" i="21727"/>
  <c r="G27" i="21727" s="1"/>
  <c r="E27" i="21727"/>
  <c r="F27" i="21727"/>
  <c r="J27" i="21727"/>
  <c r="N27" i="21727" s="1"/>
  <c r="L27" i="21727"/>
  <c r="M27" i="21727"/>
  <c r="Q27" i="21727"/>
  <c r="U27" i="21727"/>
  <c r="C28" i="21727"/>
  <c r="G28" i="21727" s="1"/>
  <c r="E28" i="21727"/>
  <c r="F28" i="21727"/>
  <c r="L28" i="21727"/>
  <c r="M28" i="21727"/>
  <c r="Q28" i="21727"/>
  <c r="U28" i="21727"/>
  <c r="C29" i="21727"/>
  <c r="G29" i="21727" s="1"/>
  <c r="E29" i="21727"/>
  <c r="F29" i="21727"/>
  <c r="J29" i="21727"/>
  <c r="N29" i="21727" s="1"/>
  <c r="L29" i="21727"/>
  <c r="M29" i="21727"/>
  <c r="Q29" i="21727"/>
  <c r="U29" i="21727"/>
  <c r="C30" i="21727"/>
  <c r="G30" i="21727" s="1"/>
  <c r="E30" i="21727"/>
  <c r="F30" i="21727"/>
  <c r="J30" i="21727"/>
  <c r="N30" i="21727" s="1"/>
  <c r="L30" i="21727"/>
  <c r="M30" i="21727"/>
  <c r="Q30" i="21727"/>
  <c r="U30" i="21727"/>
  <c r="C31" i="21727"/>
  <c r="G31" i="21727" s="1"/>
  <c r="E31" i="21727"/>
  <c r="F31" i="21727"/>
  <c r="J31" i="21727"/>
  <c r="N31" i="21727" s="1"/>
  <c r="L31" i="21727"/>
  <c r="M31" i="21727"/>
  <c r="Q31" i="21727"/>
  <c r="U31" i="21727"/>
  <c r="C32" i="21727"/>
  <c r="G32" i="21727" s="1"/>
  <c r="E32" i="21727"/>
  <c r="F32" i="21727"/>
  <c r="J32" i="21727"/>
  <c r="N32" i="21727" s="1"/>
  <c r="L32" i="21727"/>
  <c r="M32" i="21727"/>
  <c r="Q32" i="21727"/>
  <c r="R32" i="21727" s="1"/>
  <c r="U32" i="21727"/>
  <c r="C33" i="21727"/>
  <c r="G33" i="21727" s="1"/>
  <c r="E33" i="21727"/>
  <c r="F33" i="21727"/>
  <c r="J33" i="21727"/>
  <c r="N33" i="21727" s="1"/>
  <c r="L33" i="21727"/>
  <c r="M33" i="21727"/>
  <c r="Q33" i="21727"/>
  <c r="R33" i="21727" s="1"/>
  <c r="U33" i="21727"/>
  <c r="C34" i="21727"/>
  <c r="G34" i="21727" s="1"/>
  <c r="E34" i="21727"/>
  <c r="F34" i="21727"/>
  <c r="L34" i="21727"/>
  <c r="M34" i="21727"/>
  <c r="Q34" i="21727"/>
  <c r="U34" i="21727"/>
  <c r="V46" i="21727" s="1"/>
  <c r="C35" i="21727"/>
  <c r="G35" i="21727" s="1"/>
  <c r="E35" i="21727"/>
  <c r="F35" i="21727"/>
  <c r="J35" i="21727"/>
  <c r="N35" i="21727" s="1"/>
  <c r="L35" i="21727"/>
  <c r="M35" i="21727"/>
  <c r="Q35" i="21727"/>
  <c r="U35" i="21727"/>
  <c r="C36" i="21727"/>
  <c r="G36" i="21727" s="1"/>
  <c r="E36" i="21727"/>
  <c r="F36" i="21727"/>
  <c r="J36" i="21727"/>
  <c r="N36" i="21727" s="1"/>
  <c r="L36" i="21727"/>
  <c r="M36" i="21727"/>
  <c r="Q36" i="21727"/>
  <c r="R36" i="21727" s="1"/>
  <c r="U36" i="21727"/>
  <c r="V36" i="21727" s="1"/>
  <c r="C37" i="21727"/>
  <c r="G37" i="21727" s="1"/>
  <c r="E37" i="21727"/>
  <c r="F37" i="21727"/>
  <c r="J37" i="21727"/>
  <c r="N37" i="21727" s="1"/>
  <c r="L37" i="21727"/>
  <c r="M37" i="21727"/>
  <c r="Q37" i="21727"/>
  <c r="U37" i="21727"/>
  <c r="C38" i="21727"/>
  <c r="G38" i="21727" s="1"/>
  <c r="E38" i="21727"/>
  <c r="F38" i="21727"/>
  <c r="L38" i="21727"/>
  <c r="M38" i="21727"/>
  <c r="Q38" i="21727"/>
  <c r="U38" i="21727"/>
  <c r="C39" i="21727"/>
  <c r="G39" i="21727" s="1"/>
  <c r="E39" i="21727"/>
  <c r="F39" i="21727"/>
  <c r="J39" i="21727"/>
  <c r="N39" i="21727" s="1"/>
  <c r="L39" i="21727"/>
  <c r="M39" i="21727"/>
  <c r="Q39" i="21727"/>
  <c r="U39" i="21727"/>
  <c r="C40" i="21727"/>
  <c r="G40" i="21727" s="1"/>
  <c r="E40" i="21727"/>
  <c r="F40" i="21727"/>
  <c r="J40" i="21727"/>
  <c r="N40" i="21727" s="1"/>
  <c r="L40" i="21727"/>
  <c r="M40" i="21727"/>
  <c r="Q40" i="21727"/>
  <c r="U40" i="21727"/>
  <c r="C41" i="21727"/>
  <c r="G41" i="21727" s="1"/>
  <c r="E41" i="21727"/>
  <c r="F41" i="21727"/>
  <c r="J41" i="21727"/>
  <c r="N41" i="21727" s="1"/>
  <c r="L41" i="21727"/>
  <c r="M41" i="21727"/>
  <c r="Q41" i="21727"/>
  <c r="U41" i="21727"/>
  <c r="C42" i="21727"/>
  <c r="G42" i="21727" s="1"/>
  <c r="E42" i="21727"/>
  <c r="F42" i="21727"/>
  <c r="J42" i="21727"/>
  <c r="N42" i="21727" s="1"/>
  <c r="L42" i="21727"/>
  <c r="M42" i="21727"/>
  <c r="Q42" i="21727"/>
  <c r="U42" i="21727"/>
  <c r="C43" i="21727"/>
  <c r="G43" i="21727" s="1"/>
  <c r="C55" i="21727"/>
  <c r="G55" i="21727" s="1"/>
  <c r="E43" i="21727"/>
  <c r="F43" i="21727"/>
  <c r="J43" i="21727"/>
  <c r="N43" i="21727" s="1"/>
  <c r="J55" i="21727"/>
  <c r="N55" i="21727" s="1"/>
  <c r="L43" i="21727"/>
  <c r="M43" i="21727"/>
  <c r="Q43" i="21727"/>
  <c r="U43" i="21727"/>
  <c r="V43" i="21727" s="1"/>
  <c r="C44" i="21727"/>
  <c r="G44" i="21727" s="1"/>
  <c r="E44" i="21727"/>
  <c r="F44" i="21727"/>
  <c r="J44" i="21727"/>
  <c r="N44" i="21727" s="1"/>
  <c r="L44" i="21727"/>
  <c r="M44" i="21727"/>
  <c r="Q44" i="21727"/>
  <c r="R44" i="21727" s="1"/>
  <c r="U44" i="21727"/>
  <c r="V44" i="21727" s="1"/>
  <c r="C45" i="21727"/>
  <c r="G45" i="21727" s="1"/>
  <c r="E45" i="21727"/>
  <c r="F45" i="21727"/>
  <c r="J45" i="21727"/>
  <c r="N45" i="21727" s="1"/>
  <c r="L45" i="21727"/>
  <c r="M45" i="21727"/>
  <c r="Q45" i="21727"/>
  <c r="R45" i="21727" s="1"/>
  <c r="U45" i="21727"/>
  <c r="V45" i="21727" s="1"/>
  <c r="C46" i="21727"/>
  <c r="G46" i="21727" s="1"/>
  <c r="E46" i="21727"/>
  <c r="F46" i="21727"/>
  <c r="J46" i="21727"/>
  <c r="N46" i="21727" s="1"/>
  <c r="L46" i="21727"/>
  <c r="M46" i="21727"/>
  <c r="Q46" i="21727"/>
  <c r="U46" i="21727"/>
  <c r="C47" i="21727"/>
  <c r="G47" i="21727" s="1"/>
  <c r="E47" i="21727"/>
  <c r="F47" i="21727"/>
  <c r="J47" i="21727"/>
  <c r="N47" i="21727" s="1"/>
  <c r="L47" i="21727"/>
  <c r="M47" i="21727"/>
  <c r="Q47" i="21727"/>
  <c r="R47" i="21727" s="1"/>
  <c r="U47" i="21727"/>
  <c r="C48" i="21727"/>
  <c r="G48" i="21727" s="1"/>
  <c r="C49" i="21727"/>
  <c r="G49" i="21727" s="1"/>
  <c r="E48" i="21727"/>
  <c r="F48" i="21727"/>
  <c r="J48" i="21727"/>
  <c r="N48" i="21727" s="1"/>
  <c r="J49" i="21727"/>
  <c r="N49" i="21727" s="1"/>
  <c r="L48" i="21727"/>
  <c r="M48" i="21727"/>
  <c r="Q48" i="21727"/>
  <c r="U48" i="21727"/>
  <c r="V48" i="21727" s="1"/>
  <c r="E49" i="21727"/>
  <c r="F49" i="21727"/>
  <c r="L49" i="21727"/>
  <c r="M49" i="21727"/>
  <c r="Q49" i="21727"/>
  <c r="R49" i="21727" s="1"/>
  <c r="U49" i="21727"/>
  <c r="C50" i="21727"/>
  <c r="G50" i="21727" s="1"/>
  <c r="E50" i="21727"/>
  <c r="F50" i="21727"/>
  <c r="J50" i="21727"/>
  <c r="N50" i="21727" s="1"/>
  <c r="L50" i="21727"/>
  <c r="M50" i="21727"/>
  <c r="Q50" i="21727"/>
  <c r="U50" i="21727"/>
  <c r="C51" i="21727"/>
  <c r="G51" i="21727" s="1"/>
  <c r="E51" i="21727"/>
  <c r="F51" i="21727"/>
  <c r="J51" i="21727"/>
  <c r="N51" i="21727" s="1"/>
  <c r="L51" i="21727"/>
  <c r="M51" i="21727"/>
  <c r="Q51" i="21727"/>
  <c r="U51" i="21727"/>
  <c r="C52" i="21727"/>
  <c r="G52" i="21727" s="1"/>
  <c r="C53" i="21727"/>
  <c r="G53" i="21727" s="1"/>
  <c r="E52" i="21727"/>
  <c r="F52" i="21727"/>
  <c r="J52" i="21727"/>
  <c r="N52" i="21727" s="1"/>
  <c r="L52" i="21727"/>
  <c r="M52" i="21727"/>
  <c r="Q52" i="21727"/>
  <c r="U52" i="21727"/>
  <c r="E53" i="21727"/>
  <c r="F53" i="21727"/>
  <c r="J53" i="21727"/>
  <c r="N53" i="21727" s="1"/>
  <c r="L53" i="21727"/>
  <c r="M53" i="21727"/>
  <c r="Q53" i="21727"/>
  <c r="R53" i="21727" s="1"/>
  <c r="U53" i="21727"/>
  <c r="C54" i="21727"/>
  <c r="G54" i="21727" s="1"/>
  <c r="E54" i="21727"/>
  <c r="F54" i="21727"/>
  <c r="J54" i="21727"/>
  <c r="N54" i="21727" s="1"/>
  <c r="L54" i="21727"/>
  <c r="M54" i="21727"/>
  <c r="Q54" i="21727"/>
  <c r="R54" i="21727" s="1"/>
  <c r="U54" i="21727"/>
  <c r="E55" i="21727"/>
  <c r="F55" i="21727"/>
  <c r="L55" i="21727"/>
  <c r="M55" i="21727"/>
  <c r="Q55" i="21727"/>
  <c r="U55" i="21727"/>
  <c r="C56" i="21727"/>
  <c r="G56" i="21727" s="1"/>
  <c r="E56" i="21727"/>
  <c r="F56" i="21727"/>
  <c r="J56" i="21727"/>
  <c r="N56" i="21727" s="1"/>
  <c r="L56" i="21727"/>
  <c r="M56" i="21727"/>
  <c r="Q56" i="21727"/>
  <c r="U56" i="21727"/>
  <c r="V56" i="21727" s="1"/>
  <c r="C57" i="21727"/>
  <c r="G57" i="21727" s="1"/>
  <c r="E57" i="21727"/>
  <c r="F57" i="21727"/>
  <c r="J57" i="21727"/>
  <c r="N57" i="21727" s="1"/>
  <c r="L57" i="21727"/>
  <c r="M57" i="21727"/>
  <c r="Q57" i="21727"/>
  <c r="U57" i="21727"/>
  <c r="C58" i="21727"/>
  <c r="G58" i="21727" s="1"/>
  <c r="E58" i="21727"/>
  <c r="F58" i="21727"/>
  <c r="J58" i="21727"/>
  <c r="N58" i="21727" s="1"/>
  <c r="L58" i="21727"/>
  <c r="M58" i="21727"/>
  <c r="Q58" i="21727"/>
  <c r="U58" i="21727"/>
  <c r="C59" i="21727"/>
  <c r="G59" i="21727" s="1"/>
  <c r="E59" i="21727"/>
  <c r="F59" i="21727"/>
  <c r="J59" i="21727"/>
  <c r="N59" i="21727" s="1"/>
  <c r="L59" i="21727"/>
  <c r="M59" i="21727"/>
  <c r="Q59" i="21727"/>
  <c r="U59" i="21727"/>
  <c r="C60" i="21727"/>
  <c r="G60" i="21727" s="1"/>
  <c r="E60" i="21727"/>
  <c r="F60" i="21727"/>
  <c r="J60" i="21727"/>
  <c r="N60" i="21727" s="1"/>
  <c r="L60" i="21727"/>
  <c r="M60" i="21727"/>
  <c r="Q60" i="21727"/>
  <c r="R60" i="21727" s="1"/>
  <c r="U60" i="21727"/>
  <c r="C61" i="21727"/>
  <c r="G61" i="21727" s="1"/>
  <c r="E61" i="21727"/>
  <c r="F61" i="21727"/>
  <c r="J61" i="21727"/>
  <c r="N61" i="21727" s="1"/>
  <c r="L61" i="21727"/>
  <c r="M61" i="21727"/>
  <c r="Q61" i="21727"/>
  <c r="U61" i="21727"/>
  <c r="C62" i="21727"/>
  <c r="G62" i="21727" s="1"/>
  <c r="E62" i="21727"/>
  <c r="F62" i="21727"/>
  <c r="J62" i="21727"/>
  <c r="N62" i="21727" s="1"/>
  <c r="L62" i="21727"/>
  <c r="M62" i="21727"/>
  <c r="Q62" i="21727"/>
  <c r="U62" i="21727"/>
  <c r="V62" i="21727" s="1"/>
  <c r="C63" i="21727"/>
  <c r="G63" i="21727" s="1"/>
  <c r="E63" i="21727"/>
  <c r="F63" i="21727"/>
  <c r="J63" i="21727"/>
  <c r="N63" i="21727" s="1"/>
  <c r="L63" i="21727"/>
  <c r="M63" i="21727"/>
  <c r="Q63" i="21727"/>
  <c r="U63" i="21727"/>
  <c r="C64" i="21727"/>
  <c r="G64" i="21727" s="1"/>
  <c r="E64" i="21727"/>
  <c r="F64" i="21727"/>
  <c r="J64" i="21727"/>
  <c r="N64" i="21727" s="1"/>
  <c r="L64" i="21727"/>
  <c r="M64" i="21727"/>
  <c r="Q64" i="21727"/>
  <c r="U64" i="21727"/>
  <c r="C65" i="21727"/>
  <c r="G65" i="21727" s="1"/>
  <c r="E65" i="21727"/>
  <c r="F65" i="21727"/>
  <c r="J65" i="21727"/>
  <c r="N65" i="21727" s="1"/>
  <c r="L65" i="21727"/>
  <c r="M65" i="21727"/>
  <c r="Q65" i="21727"/>
  <c r="U65" i="21727"/>
  <c r="C66" i="21727"/>
  <c r="G66" i="21727" s="1"/>
  <c r="E66" i="21727"/>
  <c r="F66" i="21727"/>
  <c r="J66" i="21727"/>
  <c r="N66" i="21727" s="1"/>
  <c r="L66" i="21727"/>
  <c r="M66" i="21727"/>
  <c r="Q66" i="21727"/>
  <c r="U66" i="21727"/>
  <c r="C67" i="21727"/>
  <c r="G67" i="21727" s="1"/>
  <c r="E67" i="21727"/>
  <c r="F67" i="21727"/>
  <c r="J67" i="21727"/>
  <c r="N67" i="21727" s="1"/>
  <c r="L67" i="21727"/>
  <c r="M67" i="21727"/>
  <c r="Q67" i="21727"/>
  <c r="U67" i="21727"/>
  <c r="V67" i="21727" s="1"/>
  <c r="C68" i="21727"/>
  <c r="G68" i="21727" s="1"/>
  <c r="E68" i="21727"/>
  <c r="F68" i="21727"/>
  <c r="J68" i="21727"/>
  <c r="N68" i="21727" s="1"/>
  <c r="L68" i="21727"/>
  <c r="M68" i="21727"/>
  <c r="Q68" i="21727"/>
  <c r="U68" i="21727"/>
  <c r="V68" i="21727" s="1"/>
  <c r="C69" i="21727"/>
  <c r="G69" i="21727" s="1"/>
  <c r="E69" i="21727"/>
  <c r="F69" i="21727"/>
  <c r="J69" i="21727"/>
  <c r="N69" i="21727" s="1"/>
  <c r="L69" i="21727"/>
  <c r="M69" i="21727"/>
  <c r="Q69" i="21727"/>
  <c r="U69" i="21727"/>
  <c r="C70" i="21727"/>
  <c r="G70" i="21727" s="1"/>
  <c r="E70" i="21727"/>
  <c r="F70" i="21727"/>
  <c r="J70" i="21727"/>
  <c r="N70" i="21727" s="1"/>
  <c r="L70" i="21727"/>
  <c r="M70" i="21727"/>
  <c r="Q70" i="21727"/>
  <c r="U70" i="21727"/>
  <c r="V70" i="21727" s="1"/>
  <c r="C71" i="21727"/>
  <c r="G71" i="21727" s="1"/>
  <c r="E71" i="21727"/>
  <c r="F71" i="21727"/>
  <c r="J71" i="21727"/>
  <c r="N71" i="21727" s="1"/>
  <c r="J83" i="21727"/>
  <c r="N83" i="21727" s="1"/>
  <c r="L71" i="21727"/>
  <c r="M71" i="21727"/>
  <c r="Q71" i="21727"/>
  <c r="U71" i="21727"/>
  <c r="V83" i="21727" s="1"/>
  <c r="C72" i="21727"/>
  <c r="G72" i="21727" s="1"/>
  <c r="E72" i="21727"/>
  <c r="F72" i="21727"/>
  <c r="J72" i="21727"/>
  <c r="N72" i="21727" s="1"/>
  <c r="L72" i="21727"/>
  <c r="M72" i="21727"/>
  <c r="Q72" i="21727"/>
  <c r="U72" i="21727"/>
  <c r="V72" i="21727" s="1"/>
  <c r="C73" i="21727"/>
  <c r="G73" i="21727" s="1"/>
  <c r="E73" i="21727"/>
  <c r="F73" i="21727"/>
  <c r="J73" i="21727"/>
  <c r="N73" i="21727" s="1"/>
  <c r="L73" i="21727"/>
  <c r="M73" i="21727"/>
  <c r="Q73" i="21727"/>
  <c r="U73" i="21727"/>
  <c r="V85" i="21727" s="1"/>
  <c r="C74" i="21727"/>
  <c r="G74" i="21727" s="1"/>
  <c r="E74" i="21727"/>
  <c r="F74" i="21727"/>
  <c r="J74" i="21727"/>
  <c r="N74" i="21727" s="1"/>
  <c r="L74" i="21727"/>
  <c r="M74" i="21727"/>
  <c r="Q74" i="21727"/>
  <c r="U74" i="21727"/>
  <c r="V74" i="21727" s="1"/>
  <c r="C75" i="21727"/>
  <c r="G75" i="21727" s="1"/>
  <c r="E75" i="21727"/>
  <c r="F75" i="21727"/>
  <c r="J75" i="21727"/>
  <c r="N75" i="21727" s="1"/>
  <c r="L75" i="21727"/>
  <c r="M75" i="21727"/>
  <c r="Q75" i="21727"/>
  <c r="R75" i="21727" s="1"/>
  <c r="U75" i="21727"/>
  <c r="C76" i="21727"/>
  <c r="G76" i="21727" s="1"/>
  <c r="E76" i="21727"/>
  <c r="F76" i="21727"/>
  <c r="J76" i="21727"/>
  <c r="N76" i="21727" s="1"/>
  <c r="L76" i="21727"/>
  <c r="M76" i="21727"/>
  <c r="Q76" i="21727"/>
  <c r="U76" i="21727"/>
  <c r="C77" i="21727"/>
  <c r="G77" i="21727" s="1"/>
  <c r="H77" i="21727" s="1"/>
  <c r="E77" i="21727"/>
  <c r="F77" i="21727"/>
  <c r="J77" i="21727"/>
  <c r="N77" i="21727" s="1"/>
  <c r="O77" i="21727" s="1"/>
  <c r="L77" i="21727"/>
  <c r="M77" i="21727"/>
  <c r="Q77" i="21727"/>
  <c r="R89" i="21727" s="1"/>
  <c r="U77" i="21727"/>
  <c r="C78" i="21727"/>
  <c r="G78" i="21727" s="1"/>
  <c r="E78" i="21727"/>
  <c r="F78" i="21727"/>
  <c r="J78" i="21727"/>
  <c r="N78" i="21727" s="1"/>
  <c r="L78" i="21727"/>
  <c r="M78" i="21727"/>
  <c r="Q78" i="21727"/>
  <c r="U78" i="21727"/>
  <c r="C79" i="21727"/>
  <c r="G79" i="21727" s="1"/>
  <c r="E79" i="21727"/>
  <c r="F79" i="21727"/>
  <c r="J79" i="21727"/>
  <c r="N79" i="21727" s="1"/>
  <c r="L79" i="21727"/>
  <c r="M79" i="21727"/>
  <c r="Q79" i="21727"/>
  <c r="R91" i="21727" s="1"/>
  <c r="U79" i="21727"/>
  <c r="C80" i="21727"/>
  <c r="G80" i="21727" s="1"/>
  <c r="E80" i="21727"/>
  <c r="F80" i="21727"/>
  <c r="J80" i="21727"/>
  <c r="N80" i="21727" s="1"/>
  <c r="O80" i="21727" s="1"/>
  <c r="L80" i="21727"/>
  <c r="M80" i="21727"/>
  <c r="Q80" i="21727"/>
  <c r="U80" i="21727"/>
  <c r="V92" i="21727" s="1"/>
  <c r="C81" i="21727"/>
  <c r="G81" i="21727" s="1"/>
  <c r="E81" i="21727"/>
  <c r="F81" i="21727"/>
  <c r="J81" i="21727"/>
  <c r="N81" i="21727" s="1"/>
  <c r="L81" i="21727"/>
  <c r="M81" i="21727"/>
  <c r="Q81" i="21727"/>
  <c r="U81" i="21727"/>
  <c r="V81" i="21727" s="1"/>
  <c r="C82" i="21727"/>
  <c r="G82" i="21727" s="1"/>
  <c r="E82" i="21727"/>
  <c r="F82" i="21727"/>
  <c r="J82" i="21727"/>
  <c r="N82" i="21727" s="1"/>
  <c r="L82" i="21727"/>
  <c r="M82" i="21727"/>
  <c r="Q82" i="21727"/>
  <c r="U82" i="21727"/>
  <c r="C83" i="21727"/>
  <c r="G83" i="21727" s="1"/>
  <c r="E83" i="21727"/>
  <c r="F83" i="21727"/>
  <c r="L83" i="21727"/>
  <c r="M83" i="21727"/>
  <c r="Q83" i="21727"/>
  <c r="U83" i="21727"/>
  <c r="C84" i="21727"/>
  <c r="G84" i="21727" s="1"/>
  <c r="E84" i="21727"/>
  <c r="F84" i="21727"/>
  <c r="J84" i="21727"/>
  <c r="N84" i="21727" s="1"/>
  <c r="L84" i="21727"/>
  <c r="M84" i="21727"/>
  <c r="Q84" i="21727"/>
  <c r="U84" i="21727"/>
  <c r="V84" i="21727" s="1"/>
  <c r="C85" i="21727"/>
  <c r="G85" i="21727" s="1"/>
  <c r="E85" i="21727"/>
  <c r="F85" i="21727"/>
  <c r="J85" i="21727"/>
  <c r="N85" i="21727" s="1"/>
  <c r="O85" i="21727" s="1"/>
  <c r="L85" i="21727"/>
  <c r="M85" i="21727"/>
  <c r="Q85" i="21727"/>
  <c r="U85" i="21727"/>
  <c r="C86" i="21727"/>
  <c r="G86" i="21727" s="1"/>
  <c r="E86" i="21727"/>
  <c r="F86" i="21727"/>
  <c r="J86" i="21727"/>
  <c r="N86" i="21727" s="1"/>
  <c r="O86" i="21727" s="1"/>
  <c r="L86" i="21727"/>
  <c r="M86" i="21727"/>
  <c r="Q86" i="21727"/>
  <c r="U86" i="21727"/>
  <c r="C87" i="21727"/>
  <c r="G87" i="21727" s="1"/>
  <c r="E87" i="21727"/>
  <c r="F87" i="21727"/>
  <c r="J87" i="21727"/>
  <c r="N87" i="21727" s="1"/>
  <c r="L87" i="21727"/>
  <c r="M87" i="21727"/>
  <c r="Q87" i="21727"/>
  <c r="U87" i="21727"/>
  <c r="C88" i="21727"/>
  <c r="G88" i="21727" s="1"/>
  <c r="E88" i="21727"/>
  <c r="F88" i="21727"/>
  <c r="J88" i="21727"/>
  <c r="N88" i="21727" s="1"/>
  <c r="J89" i="21727"/>
  <c r="N89" i="21727" s="1"/>
  <c r="L88" i="21727"/>
  <c r="M88" i="21727"/>
  <c r="Q88" i="21727"/>
  <c r="U88" i="21727"/>
  <c r="V100" i="21727" s="1"/>
  <c r="C89" i="21727"/>
  <c r="G89" i="21727" s="1"/>
  <c r="E89" i="21727"/>
  <c r="F89" i="21727"/>
  <c r="L89" i="21727"/>
  <c r="M89" i="21727"/>
  <c r="Q89" i="21727"/>
  <c r="U89" i="21727"/>
  <c r="C90" i="21727"/>
  <c r="G90" i="21727" s="1"/>
  <c r="E90" i="21727"/>
  <c r="F90" i="21727"/>
  <c r="J90" i="21727"/>
  <c r="N90" i="21727" s="1"/>
  <c r="W90" i="21727" s="1"/>
  <c r="J91" i="21727"/>
  <c r="N91" i="21727" s="1"/>
  <c r="L90" i="21727"/>
  <c r="M90" i="21727"/>
  <c r="Q90" i="21727"/>
  <c r="U90" i="21727"/>
  <c r="V102" i="21727" s="1"/>
  <c r="C91" i="21727"/>
  <c r="G91" i="21727" s="1"/>
  <c r="E91" i="21727"/>
  <c r="F91" i="21727"/>
  <c r="L91" i="21727"/>
  <c r="M91" i="21727"/>
  <c r="Q91" i="21727"/>
  <c r="U91" i="21727"/>
  <c r="V103" i="21727" s="1"/>
  <c r="C92" i="21727"/>
  <c r="G92" i="21727" s="1"/>
  <c r="E92" i="21727"/>
  <c r="F92" i="21727"/>
  <c r="J92" i="21727"/>
  <c r="N92" i="21727" s="1"/>
  <c r="L92" i="21727"/>
  <c r="M92" i="21727"/>
  <c r="Q92" i="21727"/>
  <c r="U92" i="21727"/>
  <c r="C93" i="21727"/>
  <c r="G93" i="21727" s="1"/>
  <c r="C105" i="21727"/>
  <c r="G105" i="21727" s="1"/>
  <c r="E93" i="21727"/>
  <c r="F93" i="21727"/>
  <c r="J93" i="21727"/>
  <c r="N93" i="21727" s="1"/>
  <c r="J94" i="21727"/>
  <c r="N94" i="21727" s="1"/>
  <c r="L93" i="21727"/>
  <c r="M93" i="21727"/>
  <c r="Q93" i="21727"/>
  <c r="R105" i="21727" s="1"/>
  <c r="U93" i="21727"/>
  <c r="C94" i="21727"/>
  <c r="G94" i="21727" s="1"/>
  <c r="E94" i="21727"/>
  <c r="F94" i="21727"/>
  <c r="L94" i="21727"/>
  <c r="M94" i="21727"/>
  <c r="Q94" i="21727"/>
  <c r="U94" i="21727"/>
  <c r="U106" i="21727"/>
  <c r="C95" i="21727"/>
  <c r="G95" i="21727" s="1"/>
  <c r="E95" i="21727"/>
  <c r="F95" i="21727"/>
  <c r="J95" i="21727"/>
  <c r="N95" i="21727" s="1"/>
  <c r="L95" i="21727"/>
  <c r="M95" i="21727"/>
  <c r="Q95" i="21727"/>
  <c r="R95" i="21727" s="1"/>
  <c r="U95" i="21727"/>
  <c r="C96" i="21727"/>
  <c r="G96" i="21727" s="1"/>
  <c r="E96" i="21727"/>
  <c r="F96" i="21727"/>
  <c r="J96" i="21727"/>
  <c r="N96" i="21727" s="1"/>
  <c r="L96" i="21727"/>
  <c r="M96" i="21727"/>
  <c r="Q96" i="21727"/>
  <c r="R96" i="21727" s="1"/>
  <c r="U96" i="21727"/>
  <c r="C97" i="21727"/>
  <c r="G97" i="21727" s="1"/>
  <c r="H97" i="21727" s="1"/>
  <c r="E97" i="21727"/>
  <c r="F97" i="21727"/>
  <c r="J97" i="21727"/>
  <c r="N97" i="21727" s="1"/>
  <c r="L97" i="21727"/>
  <c r="M97" i="21727"/>
  <c r="Q97" i="21727"/>
  <c r="U97" i="21727"/>
  <c r="C98" i="21727"/>
  <c r="G98" i="21727" s="1"/>
  <c r="E98" i="21727"/>
  <c r="F98" i="21727"/>
  <c r="J98" i="21727"/>
  <c r="N98" i="21727" s="1"/>
  <c r="L98" i="21727"/>
  <c r="M98" i="21727"/>
  <c r="Q98" i="21727"/>
  <c r="R98" i="21727" s="1"/>
  <c r="U98" i="21727"/>
  <c r="C99" i="21727"/>
  <c r="G99" i="21727" s="1"/>
  <c r="E99" i="21727"/>
  <c r="F99" i="21727"/>
  <c r="J99" i="21727"/>
  <c r="N99" i="21727" s="1"/>
  <c r="L99" i="21727"/>
  <c r="M99" i="21727"/>
  <c r="Q99" i="21727"/>
  <c r="R99" i="21727" s="1"/>
  <c r="U99" i="21727"/>
  <c r="C100" i="21727"/>
  <c r="G100" i="21727" s="1"/>
  <c r="E100" i="21727"/>
  <c r="F100" i="21727"/>
  <c r="J100" i="21727"/>
  <c r="N100" i="21727" s="1"/>
  <c r="L100" i="21727"/>
  <c r="M100" i="21727"/>
  <c r="Q100" i="21727"/>
  <c r="U100" i="21727"/>
  <c r="C101" i="21727"/>
  <c r="G101" i="21727" s="1"/>
  <c r="E101" i="21727"/>
  <c r="F101" i="21727"/>
  <c r="J101" i="21727"/>
  <c r="N101" i="21727" s="1"/>
  <c r="L101" i="21727"/>
  <c r="M101" i="21727"/>
  <c r="Q101" i="21727"/>
  <c r="R101" i="21727" s="1"/>
  <c r="U101" i="21727"/>
  <c r="C102" i="21727"/>
  <c r="G102" i="21727" s="1"/>
  <c r="E102" i="21727"/>
  <c r="F102" i="21727"/>
  <c r="J102" i="21727"/>
  <c r="N102" i="21727" s="1"/>
  <c r="L102" i="21727"/>
  <c r="M102" i="21727"/>
  <c r="Q102" i="21727"/>
  <c r="U102" i="21727"/>
  <c r="C103" i="21727"/>
  <c r="G103" i="21727" s="1"/>
  <c r="E103" i="21727"/>
  <c r="F103" i="21727"/>
  <c r="J103" i="21727"/>
  <c r="N103" i="21727" s="1"/>
  <c r="L103" i="21727"/>
  <c r="M103" i="21727"/>
  <c r="Q103" i="21727"/>
  <c r="R103" i="21727" s="1"/>
  <c r="U103" i="21727"/>
  <c r="C104" i="21727"/>
  <c r="G104" i="21727" s="1"/>
  <c r="E104" i="21727"/>
  <c r="F104" i="21727"/>
  <c r="J104" i="21727"/>
  <c r="N104" i="21727" s="1"/>
  <c r="J105" i="21727"/>
  <c r="N105" i="21727" s="1"/>
  <c r="L104" i="21727"/>
  <c r="M104" i="21727"/>
  <c r="Q104" i="21727"/>
  <c r="U104" i="21727"/>
  <c r="E105" i="21727"/>
  <c r="F105" i="21727"/>
  <c r="L105" i="21727"/>
  <c r="M105" i="21727"/>
  <c r="Q105" i="21727"/>
  <c r="R117" i="21727" s="1"/>
  <c r="U105" i="21727"/>
  <c r="V105" i="21727" s="1"/>
  <c r="C106" i="21727"/>
  <c r="G106" i="21727" s="1"/>
  <c r="E106" i="21727"/>
  <c r="F106" i="21727"/>
  <c r="J106" i="21727"/>
  <c r="N106" i="21727" s="1"/>
  <c r="N107" i="21727"/>
  <c r="L106" i="21727"/>
  <c r="M106" i="21727"/>
  <c r="Q106" i="21727"/>
  <c r="R106" i="21727" s="1"/>
  <c r="C107" i="21727"/>
  <c r="G107" i="21727" s="1"/>
  <c r="E107" i="21727"/>
  <c r="F107" i="21727"/>
  <c r="L107" i="21727"/>
  <c r="M107" i="21727"/>
  <c r="Q107" i="21727"/>
  <c r="U107" i="21727"/>
  <c r="C108" i="21727"/>
  <c r="G108" i="21727" s="1"/>
  <c r="E108" i="21727"/>
  <c r="F108" i="21727"/>
  <c r="N108" i="21727"/>
  <c r="N109" i="21727"/>
  <c r="L108" i="21727"/>
  <c r="M108" i="21727"/>
  <c r="Q108" i="21727"/>
  <c r="U108" i="21727"/>
  <c r="V108" i="21727" s="1"/>
  <c r="C109" i="21727"/>
  <c r="G109" i="21727" s="1"/>
  <c r="E109" i="21727"/>
  <c r="F109" i="21727"/>
  <c r="L109" i="21727"/>
  <c r="M109" i="21727"/>
  <c r="Q109" i="21727"/>
  <c r="U109" i="21727"/>
  <c r="V121" i="21727" s="1"/>
  <c r="C110" i="21727"/>
  <c r="G110" i="21727" s="1"/>
  <c r="E110" i="21727"/>
  <c r="F110" i="21727"/>
  <c r="N110" i="21727"/>
  <c r="L110" i="21727"/>
  <c r="M110" i="21727"/>
  <c r="Q110" i="21727"/>
  <c r="U110" i="21727"/>
  <c r="V110" i="21727" s="1"/>
  <c r="C111" i="21727"/>
  <c r="G111" i="21727" s="1"/>
  <c r="E111" i="21727"/>
  <c r="F111" i="21727"/>
  <c r="N111" i="21727"/>
  <c r="L111" i="21727"/>
  <c r="M111" i="21727"/>
  <c r="Q111" i="21727"/>
  <c r="U111" i="21727"/>
  <c r="V111" i="21727" s="1"/>
  <c r="C112" i="21727"/>
  <c r="G112" i="21727" s="1"/>
  <c r="E112" i="21727"/>
  <c r="F112" i="21727"/>
  <c r="N112" i="21727"/>
  <c r="N113" i="21727"/>
  <c r="L112" i="21727"/>
  <c r="M112" i="21727"/>
  <c r="Q112" i="21727"/>
  <c r="R124" i="21727" s="1"/>
  <c r="U112" i="21727"/>
  <c r="C113" i="21727"/>
  <c r="G113" i="21727" s="1"/>
  <c r="E113" i="21727"/>
  <c r="F113" i="21727"/>
  <c r="L113" i="21727"/>
  <c r="M113" i="21727"/>
  <c r="Q113" i="21727"/>
  <c r="U113" i="21727"/>
  <c r="V113" i="21727" s="1"/>
  <c r="E114" i="21727"/>
  <c r="F114" i="21727"/>
  <c r="L114" i="21727"/>
  <c r="M114" i="21727"/>
  <c r="N114" i="21727"/>
  <c r="W114" i="21727" s="1"/>
  <c r="Q114" i="21727"/>
  <c r="U114" i="21727"/>
  <c r="E115" i="21727"/>
  <c r="F115" i="21727"/>
  <c r="L115" i="21727"/>
  <c r="M115" i="21727"/>
  <c r="N115" i="21727"/>
  <c r="Q115" i="21727"/>
  <c r="U115" i="21727"/>
  <c r="E116" i="21727"/>
  <c r="F116" i="21727"/>
  <c r="L116" i="21727"/>
  <c r="M116" i="21727"/>
  <c r="N116" i="21727"/>
  <c r="Q116" i="21727"/>
  <c r="U116" i="21727"/>
  <c r="E117" i="21727"/>
  <c r="F117" i="21727"/>
  <c r="L117" i="21727"/>
  <c r="M117" i="21727"/>
  <c r="N117" i="21727"/>
  <c r="Q117" i="21727"/>
  <c r="U117" i="21727"/>
  <c r="V129" i="21727" s="1"/>
  <c r="E118" i="21727"/>
  <c r="F118" i="21727"/>
  <c r="L118" i="21727"/>
  <c r="M118" i="21727"/>
  <c r="N118" i="21727"/>
  <c r="Q118" i="21727"/>
  <c r="R130" i="21727" s="1"/>
  <c r="U118" i="21727"/>
  <c r="E119" i="21727"/>
  <c r="F119" i="21727"/>
  <c r="G119" i="21727"/>
  <c r="L119" i="21727"/>
  <c r="M119" i="21727"/>
  <c r="N119" i="21727"/>
  <c r="Q119" i="21727"/>
  <c r="U119" i="21727"/>
  <c r="E120" i="21727"/>
  <c r="F120" i="21727"/>
  <c r="G120" i="21727"/>
  <c r="L120" i="21727"/>
  <c r="M120" i="21727"/>
  <c r="N120" i="21727"/>
  <c r="O120" i="21727" s="1"/>
  <c r="Q120" i="21727"/>
  <c r="U120" i="21727"/>
  <c r="E121" i="21727"/>
  <c r="F121" i="21727"/>
  <c r="G121" i="21727"/>
  <c r="L121" i="21727"/>
  <c r="M121" i="21727"/>
  <c r="N121" i="21727"/>
  <c r="Q121" i="21727"/>
  <c r="U121" i="21727"/>
  <c r="E122" i="21727"/>
  <c r="F122" i="21727"/>
  <c r="G122" i="21727"/>
  <c r="L122" i="21727"/>
  <c r="M122" i="21727"/>
  <c r="N122" i="21727"/>
  <c r="O122" i="21727" s="1"/>
  <c r="Q122" i="21727"/>
  <c r="U122" i="21727"/>
  <c r="E123" i="21727"/>
  <c r="F123" i="21727"/>
  <c r="G123" i="21727"/>
  <c r="H123" i="21727" s="1"/>
  <c r="L123" i="21727"/>
  <c r="M123" i="21727"/>
  <c r="N123" i="21727"/>
  <c r="O123" i="21727" s="1"/>
  <c r="Q123" i="21727"/>
  <c r="U123" i="21727"/>
  <c r="E124" i="21727"/>
  <c r="F124" i="21727"/>
  <c r="G124" i="21727"/>
  <c r="L124" i="21727"/>
  <c r="M124" i="21727"/>
  <c r="N124" i="21727"/>
  <c r="Q124" i="21727"/>
  <c r="U124" i="21727"/>
  <c r="E125" i="21727"/>
  <c r="F125" i="21727"/>
  <c r="G125" i="21727"/>
  <c r="H125" i="21727" s="1"/>
  <c r="L125" i="21727"/>
  <c r="M125" i="21727"/>
  <c r="N125" i="21727"/>
  <c r="Q125" i="21727"/>
  <c r="U125" i="21727"/>
  <c r="E126" i="21727"/>
  <c r="F126" i="21727"/>
  <c r="L126" i="21727"/>
  <c r="M126" i="21727"/>
  <c r="U126" i="21727"/>
  <c r="E127" i="21727"/>
  <c r="F127" i="21727"/>
  <c r="L127" i="21727"/>
  <c r="M127" i="21727"/>
  <c r="Q127" i="21727"/>
  <c r="E128" i="21727"/>
  <c r="F128" i="21727"/>
  <c r="L128" i="21727"/>
  <c r="M128" i="21727"/>
  <c r="U128" i="21727"/>
  <c r="E129" i="21727"/>
  <c r="F129" i="21727"/>
  <c r="L129" i="21727"/>
  <c r="M129" i="21727"/>
  <c r="E130" i="21727"/>
  <c r="F130" i="21727"/>
  <c r="L130" i="21727"/>
  <c r="M130" i="21727"/>
  <c r="E131" i="21727"/>
  <c r="F131" i="21727"/>
  <c r="L131" i="21727"/>
  <c r="M131" i="21727"/>
  <c r="E132" i="21727"/>
  <c r="F132" i="21727"/>
  <c r="L132" i="21727"/>
  <c r="M132" i="21727"/>
  <c r="E133" i="21727"/>
  <c r="F133" i="21727"/>
  <c r="L133" i="21727"/>
  <c r="M133" i="21727"/>
  <c r="E134" i="21727"/>
  <c r="F134" i="21727"/>
  <c r="L134" i="21727"/>
  <c r="M134" i="21727"/>
  <c r="E135" i="21727"/>
  <c r="F135" i="21727"/>
  <c r="L135" i="21727"/>
  <c r="M135" i="21727"/>
  <c r="E136" i="21727"/>
  <c r="F136" i="21727"/>
  <c r="L136" i="21727"/>
  <c r="M136" i="21727"/>
  <c r="E137" i="21727"/>
  <c r="F137" i="21727"/>
  <c r="L137" i="21727"/>
  <c r="M137" i="21727"/>
  <c r="C5" i="2224"/>
  <c r="D5" i="2224"/>
  <c r="C6" i="2224"/>
  <c r="D6" i="2224"/>
  <c r="C7" i="2224"/>
  <c r="D7" i="2224"/>
  <c r="C8" i="2224"/>
  <c r="D8" i="2224"/>
  <c r="C9" i="2224"/>
  <c r="D9" i="2224"/>
  <c r="C10" i="2224"/>
  <c r="D10" i="2224"/>
  <c r="C11" i="2224"/>
  <c r="D11" i="2224"/>
  <c r="C12" i="2224"/>
  <c r="D12" i="2224"/>
  <c r="C13" i="2224"/>
  <c r="D13" i="2224"/>
  <c r="C14" i="2224"/>
  <c r="D14" i="2224"/>
  <c r="C15" i="2224"/>
  <c r="D15" i="2224"/>
  <c r="C16" i="2224"/>
  <c r="D16" i="2224"/>
  <c r="C17" i="2224"/>
  <c r="D17" i="2224"/>
  <c r="C18" i="2224"/>
  <c r="D18" i="2224"/>
  <c r="C19" i="2224"/>
  <c r="D19" i="2224"/>
  <c r="C20" i="2224"/>
  <c r="D20" i="2224"/>
  <c r="C21" i="2224"/>
  <c r="D21" i="2224"/>
  <c r="C22" i="2224"/>
  <c r="D22" i="2224"/>
  <c r="C23" i="2224"/>
  <c r="D23" i="2224"/>
  <c r="C24" i="2224"/>
  <c r="D24" i="2224"/>
  <c r="C25" i="2224"/>
  <c r="D25" i="2224"/>
  <c r="C26" i="2224"/>
  <c r="D26" i="2224"/>
  <c r="C27" i="2224"/>
  <c r="D27" i="2224"/>
  <c r="C28" i="2224"/>
  <c r="D28" i="2224"/>
  <c r="H6" i="21741"/>
  <c r="N6" i="21741"/>
  <c r="Q6" i="21741"/>
  <c r="T6" i="21741"/>
  <c r="W6" i="21741"/>
  <c r="AA6" i="21741"/>
  <c r="E7" i="21741"/>
  <c r="K7" i="21741"/>
  <c r="W7" i="21741" s="1"/>
  <c r="N7" i="21741"/>
  <c r="E8" i="21741"/>
  <c r="K8" i="21741"/>
  <c r="H8" i="21741"/>
  <c r="N8" i="21741"/>
  <c r="O8" i="21741" s="1"/>
  <c r="P8" i="21741" s="1"/>
  <c r="E9" i="21741"/>
  <c r="H9" i="21741"/>
  <c r="N9" i="21741"/>
  <c r="K9" i="21741"/>
  <c r="K10" i="21741"/>
  <c r="E10" i="21741"/>
  <c r="H10" i="21741"/>
  <c r="N10" i="21741"/>
  <c r="E11" i="21741"/>
  <c r="H11" i="21741"/>
  <c r="K11" i="21741"/>
  <c r="N11" i="21741"/>
  <c r="E12" i="21741"/>
  <c r="K12" i="21741"/>
  <c r="W12" i="21741" s="1"/>
  <c r="H12" i="21741"/>
  <c r="N12" i="21741"/>
  <c r="AC12" i="21741" s="1"/>
  <c r="E13" i="21741"/>
  <c r="T13" i="21741" s="1"/>
  <c r="H13" i="21741"/>
  <c r="N13" i="21741"/>
  <c r="AC13" i="21741" s="1"/>
  <c r="K13" i="21741"/>
  <c r="E14" i="21741"/>
  <c r="H14" i="21741"/>
  <c r="Z14" i="21741" s="1"/>
  <c r="H15" i="21741"/>
  <c r="K14" i="21741"/>
  <c r="N14" i="21741"/>
  <c r="E15" i="21741"/>
  <c r="T15" i="21741" s="1"/>
  <c r="K15" i="21741"/>
  <c r="N15" i="21741"/>
  <c r="AC15" i="21741" s="1"/>
  <c r="E16" i="21741"/>
  <c r="T16" i="21741" s="1"/>
  <c r="H16" i="21741"/>
  <c r="N16" i="21741"/>
  <c r="K16" i="21741"/>
  <c r="W16" i="21741" s="1"/>
  <c r="E17" i="21741"/>
  <c r="K17" i="21741"/>
  <c r="H17" i="21741"/>
  <c r="N17" i="21741"/>
  <c r="AC17" i="21741" s="1"/>
  <c r="Q32" i="21741"/>
  <c r="R32" i="21741"/>
  <c r="T32" i="21741"/>
  <c r="T33" i="21741"/>
  <c r="W32" i="21741"/>
  <c r="Z32" i="21741"/>
  <c r="AC32" i="21741"/>
  <c r="AC33" i="21741"/>
  <c r="Q33" i="21741"/>
  <c r="R33" i="21741"/>
  <c r="W33" i="21741"/>
  <c r="Z33" i="21741"/>
  <c r="Q34" i="21741"/>
  <c r="R34" i="21741"/>
  <c r="T34" i="21741"/>
  <c r="W34" i="21741"/>
  <c r="Z34" i="21741"/>
  <c r="AC34" i="21741"/>
  <c r="Q35" i="21741"/>
  <c r="R35" i="21741"/>
  <c r="T35" i="21741"/>
  <c r="W35" i="21741"/>
  <c r="Z35" i="21741"/>
  <c r="AC35" i="21741"/>
  <c r="E36" i="21741"/>
  <c r="H36" i="21741"/>
  <c r="H37" i="21741"/>
  <c r="K36" i="21741"/>
  <c r="N36" i="21741"/>
  <c r="AC37" i="21741" s="1"/>
  <c r="E37" i="21741"/>
  <c r="H38" i="21741"/>
  <c r="N38" i="21741"/>
  <c r="H39" i="21741"/>
  <c r="K37" i="21741"/>
  <c r="N37" i="21741"/>
  <c r="E38" i="21741"/>
  <c r="G38" i="21741" s="1"/>
  <c r="E42" i="21741"/>
  <c r="Q42" i="21741" s="1"/>
  <c r="K38" i="21741"/>
  <c r="E39" i="21741"/>
  <c r="K39" i="21741"/>
  <c r="Q39" i="21741" s="1"/>
  <c r="N39" i="21741"/>
  <c r="E40" i="21741"/>
  <c r="H40" i="21741"/>
  <c r="K40" i="21741"/>
  <c r="K41" i="21741"/>
  <c r="Q41" i="21741" s="1"/>
  <c r="N40" i="21741"/>
  <c r="E41" i="21741"/>
  <c r="H41" i="21741"/>
  <c r="N41" i="21741"/>
  <c r="AC41" i="21741" s="1"/>
  <c r="H42" i="21741"/>
  <c r="K42" i="21741"/>
  <c r="N42" i="21741"/>
  <c r="E43" i="21741"/>
  <c r="G43" i="21741" s="1"/>
  <c r="H43" i="21741"/>
  <c r="N43" i="21741"/>
  <c r="K43" i="21741"/>
  <c r="E44" i="21741"/>
  <c r="E48" i="21741"/>
  <c r="H44" i="21741"/>
  <c r="H45" i="21741"/>
  <c r="K44" i="21741"/>
  <c r="N44" i="21741"/>
  <c r="R44" i="21741" s="1"/>
  <c r="E45" i="21741"/>
  <c r="K45" i="21741"/>
  <c r="N45" i="21741"/>
  <c r="N46" i="21741"/>
  <c r="E46" i="21741"/>
  <c r="H46" i="21741"/>
  <c r="K46" i="21741"/>
  <c r="E47" i="21741"/>
  <c r="K47" i="21741"/>
  <c r="H47" i="21741"/>
  <c r="N47" i="21741"/>
  <c r="O47" i="21741" s="1"/>
  <c r="H48" i="21741"/>
  <c r="K48" i="21741"/>
  <c r="K49" i="21741"/>
  <c r="N48" i="21741"/>
  <c r="E49" i="21741"/>
  <c r="H49" i="21741"/>
  <c r="N49" i="21741"/>
  <c r="E50" i="21741"/>
  <c r="E51" i="21741"/>
  <c r="G51" i="21741" s="1"/>
  <c r="H50" i="21741"/>
  <c r="K50" i="21741"/>
  <c r="N50" i="21741"/>
  <c r="H51" i="21741"/>
  <c r="H52" i="21741"/>
  <c r="K51" i="21741"/>
  <c r="N51" i="21741"/>
  <c r="P51" i="21741" s="1"/>
  <c r="E52" i="21741"/>
  <c r="K52" i="21741"/>
  <c r="K53" i="21741"/>
  <c r="N52" i="21741"/>
  <c r="E53" i="21741"/>
  <c r="H53" i="21741"/>
  <c r="N53" i="21741"/>
  <c r="E54" i="21741"/>
  <c r="H54" i="21741"/>
  <c r="K54" i="21741"/>
  <c r="N54" i="21741"/>
  <c r="E55" i="21741"/>
  <c r="H55" i="21741"/>
  <c r="K55" i="21741"/>
  <c r="N55" i="21741"/>
  <c r="E56" i="21741"/>
  <c r="H56" i="21741"/>
  <c r="Z56" i="21741" s="1"/>
  <c r="K56" i="21741"/>
  <c r="N56" i="21741"/>
  <c r="E57" i="21741"/>
  <c r="E58" i="21741"/>
  <c r="E59" i="21741"/>
  <c r="H57" i="21741"/>
  <c r="K57" i="21741"/>
  <c r="W57" i="21741" s="1"/>
  <c r="N57" i="21741"/>
  <c r="H58" i="21741"/>
  <c r="K58" i="21741"/>
  <c r="N58" i="21741"/>
  <c r="R58" i="21741" s="1"/>
  <c r="H59" i="21741"/>
  <c r="K59" i="21741"/>
  <c r="N59" i="21741"/>
  <c r="E60" i="21741"/>
  <c r="H60" i="21741"/>
  <c r="H61" i="21741"/>
  <c r="H62" i="21741"/>
  <c r="K60" i="21741"/>
  <c r="L60" i="21741" s="1"/>
  <c r="N60" i="21741"/>
  <c r="E61" i="21741"/>
  <c r="K61" i="21741"/>
  <c r="N61" i="21741"/>
  <c r="P61" i="21741" s="1"/>
  <c r="E62" i="21741"/>
  <c r="K62" i="21741"/>
  <c r="N62" i="21741"/>
  <c r="E63" i="21741"/>
  <c r="G63" i="21741" s="1"/>
  <c r="H63" i="21741"/>
  <c r="K63" i="21741"/>
  <c r="N63" i="21741"/>
  <c r="E64" i="21741"/>
  <c r="E65" i="21741"/>
  <c r="H64" i="21741"/>
  <c r="Z64" i="21741" s="1"/>
  <c r="K64" i="21741"/>
  <c r="K65" i="21741"/>
  <c r="N64" i="21741"/>
  <c r="P64" i="21741" s="1"/>
  <c r="H65" i="21741"/>
  <c r="N65" i="21741"/>
  <c r="E66" i="21741"/>
  <c r="H66" i="21741"/>
  <c r="K66" i="21741"/>
  <c r="K70" i="21741"/>
  <c r="N66" i="21741"/>
  <c r="E67" i="21741"/>
  <c r="H67" i="21741"/>
  <c r="K67" i="21741"/>
  <c r="N67" i="21741"/>
  <c r="R67" i="21741" s="1"/>
  <c r="E68" i="21741"/>
  <c r="T68" i="21741" s="1"/>
  <c r="H68" i="21741"/>
  <c r="K68" i="21741"/>
  <c r="W68" i="21741" s="1"/>
  <c r="N68" i="21741"/>
  <c r="E69" i="21741"/>
  <c r="H69" i="21741"/>
  <c r="K69" i="21741"/>
  <c r="N69" i="21741"/>
  <c r="E70" i="21741"/>
  <c r="H70" i="21741"/>
  <c r="N70" i="21741"/>
  <c r="E71" i="21741"/>
  <c r="H71" i="21741"/>
  <c r="K71" i="21741"/>
  <c r="K75" i="21741"/>
  <c r="N71" i="21741"/>
  <c r="E72" i="21741"/>
  <c r="H72" i="21741"/>
  <c r="K72" i="21741"/>
  <c r="L72" i="21741" s="1"/>
  <c r="N72" i="21741"/>
  <c r="E73" i="21741"/>
  <c r="G73" i="21741" s="1"/>
  <c r="H73" i="21741"/>
  <c r="K73" i="21741"/>
  <c r="N73" i="21741"/>
  <c r="E74" i="21741"/>
  <c r="H74" i="21741"/>
  <c r="K74" i="21741"/>
  <c r="N74" i="21741"/>
  <c r="E75" i="21741"/>
  <c r="H75" i="21741"/>
  <c r="N75" i="21741"/>
  <c r="E76" i="21741"/>
  <c r="H76" i="21741"/>
  <c r="K76" i="21741"/>
  <c r="N76" i="21741"/>
  <c r="E77" i="21741"/>
  <c r="H77" i="21741"/>
  <c r="J77" i="21741" s="1"/>
  <c r="K77" i="21741"/>
  <c r="K78" i="21741"/>
  <c r="N77" i="21741"/>
  <c r="E78" i="21741"/>
  <c r="H78" i="21741"/>
  <c r="N78" i="21741"/>
  <c r="E79" i="21741"/>
  <c r="H79" i="21741"/>
  <c r="K79" i="21741"/>
  <c r="N79" i="21741"/>
  <c r="Q130" i="21741"/>
  <c r="R130" i="21741"/>
  <c r="T130" i="21741"/>
  <c r="W130" i="21741"/>
  <c r="Z130" i="21741"/>
  <c r="AC130" i="21741"/>
  <c r="Q131" i="21741"/>
  <c r="T131" i="21741"/>
  <c r="V131" i="21741" s="1"/>
  <c r="W131" i="21741"/>
  <c r="Z131" i="21741"/>
  <c r="AA131" i="21741" s="1"/>
  <c r="AC131" i="21741"/>
  <c r="Q132" i="21741"/>
  <c r="T132" i="21741"/>
  <c r="W132" i="21741"/>
  <c r="Z132" i="21741"/>
  <c r="AC132" i="21741"/>
  <c r="Q133" i="21741"/>
  <c r="T133" i="21741"/>
  <c r="W133" i="21741"/>
  <c r="Z133" i="21741"/>
  <c r="AC133" i="21741"/>
  <c r="Q134" i="21741"/>
  <c r="T134" i="21741"/>
  <c r="W134" i="21741"/>
  <c r="Z134" i="21741"/>
  <c r="AC134" i="21741"/>
  <c r="Q135" i="21741"/>
  <c r="T135" i="21741"/>
  <c r="V135" i="21741" s="1"/>
  <c r="W135" i="21741"/>
  <c r="Z135" i="21741"/>
  <c r="AC135" i="21741"/>
  <c r="Q136" i="21741"/>
  <c r="T136" i="21741"/>
  <c r="V136" i="21741" s="1"/>
  <c r="W136" i="21741"/>
  <c r="Z136" i="21741"/>
  <c r="AC136" i="21741"/>
  <c r="Q137" i="21741"/>
  <c r="T137" i="21741"/>
  <c r="W137" i="21741"/>
  <c r="Y137" i="21741" s="1"/>
  <c r="Z137" i="21741"/>
  <c r="AC137" i="21741"/>
  <c r="AC138" i="21741"/>
  <c r="Q138" i="21741"/>
  <c r="T138" i="21741"/>
  <c r="W138" i="21741"/>
  <c r="Y138" i="21741" s="1"/>
  <c r="Z138" i="21741"/>
  <c r="Q139" i="21741"/>
  <c r="T139" i="21741"/>
  <c r="W139" i="21741"/>
  <c r="Y139" i="21741" s="1"/>
  <c r="Z139" i="21741"/>
  <c r="Z140" i="21741"/>
  <c r="AC139" i="21741"/>
  <c r="Q140" i="21741"/>
  <c r="T140" i="21741"/>
  <c r="W140" i="21741"/>
  <c r="AC140" i="21741"/>
  <c r="AD140" i="21741" s="1"/>
  <c r="Q141" i="21741"/>
  <c r="T141" i="21741"/>
  <c r="W141" i="21741"/>
  <c r="X141" i="21741" s="1"/>
  <c r="Z141" i="21741"/>
  <c r="AC141" i="21741"/>
  <c r="Q142" i="21741"/>
  <c r="T142" i="21741"/>
  <c r="W142" i="21741"/>
  <c r="Z142" i="21741"/>
  <c r="AC142" i="21741"/>
  <c r="Q143" i="21741"/>
  <c r="T143" i="21741"/>
  <c r="W143" i="21741"/>
  <c r="Z143" i="21741"/>
  <c r="AC143" i="21741"/>
  <c r="Q144" i="21741"/>
  <c r="T144" i="21741"/>
  <c r="W144" i="21741"/>
  <c r="Z144" i="21741"/>
  <c r="AC144" i="21741"/>
  <c r="Q145" i="21741"/>
  <c r="T145" i="21741"/>
  <c r="W145" i="21741"/>
  <c r="Z145" i="21741"/>
  <c r="AC145" i="21741"/>
  <c r="Q146" i="21741"/>
  <c r="T146" i="21741"/>
  <c r="W146" i="21741"/>
  <c r="Z146" i="21741"/>
  <c r="AB146" i="21741" s="1"/>
  <c r="AC146" i="21741"/>
  <c r="Q147" i="21741"/>
  <c r="T147" i="21741"/>
  <c r="W147" i="21741"/>
  <c r="Y147" i="21741" s="1"/>
  <c r="Z147" i="21741"/>
  <c r="AC147" i="21741"/>
  <c r="Q148" i="21741"/>
  <c r="T148" i="21741"/>
  <c r="W148" i="21741"/>
  <c r="Z148" i="21741"/>
  <c r="AC148" i="21741"/>
  <c r="Q149" i="21741"/>
  <c r="T149" i="21741"/>
  <c r="W149" i="21741"/>
  <c r="Z149" i="21741"/>
  <c r="AC149" i="21741"/>
  <c r="AC150" i="21741"/>
  <c r="Q150" i="21741"/>
  <c r="T150" i="21741"/>
  <c r="W150" i="21741"/>
  <c r="Z150" i="21741"/>
  <c r="AB150" i="21741" s="1"/>
  <c r="Q151" i="21741"/>
  <c r="T151" i="21741"/>
  <c r="W151" i="21741"/>
  <c r="Y151" i="21741" s="1"/>
  <c r="Z151" i="21741"/>
  <c r="Z163" i="21741"/>
  <c r="AC151" i="21741"/>
  <c r="Q152" i="21741"/>
  <c r="T152" i="21741"/>
  <c r="W152" i="21741"/>
  <c r="Z152" i="21741"/>
  <c r="AC152" i="21741"/>
  <c r="Q153" i="21741"/>
  <c r="T153" i="21741"/>
  <c r="W153" i="21741"/>
  <c r="Z153" i="21741"/>
  <c r="AC153" i="21741"/>
  <c r="F154" i="21741"/>
  <c r="G154" i="21741"/>
  <c r="I154" i="21741"/>
  <c r="J154" i="21741"/>
  <c r="L154" i="21741"/>
  <c r="M154" i="21741"/>
  <c r="O154" i="21741"/>
  <c r="P154" i="21741"/>
  <c r="Q154" i="21741"/>
  <c r="T154" i="21741"/>
  <c r="W154" i="21741"/>
  <c r="Z154" i="21741"/>
  <c r="AC154" i="21741"/>
  <c r="F155" i="21741"/>
  <c r="G155" i="21741"/>
  <c r="I155" i="21741"/>
  <c r="J155" i="21741"/>
  <c r="L155" i="21741"/>
  <c r="M155" i="21741"/>
  <c r="O155" i="21741"/>
  <c r="P155" i="21741"/>
  <c r="Q155" i="21741"/>
  <c r="T155" i="21741"/>
  <c r="W155" i="21741"/>
  <c r="Z155" i="21741"/>
  <c r="AC155" i="21741"/>
  <c r="F156" i="21741"/>
  <c r="G156" i="21741"/>
  <c r="I156" i="21741"/>
  <c r="J156" i="21741"/>
  <c r="L156" i="21741"/>
  <c r="M156" i="21741"/>
  <c r="O156" i="21741"/>
  <c r="P156" i="21741"/>
  <c r="Q156" i="21741"/>
  <c r="T156" i="21741"/>
  <c r="W156" i="21741"/>
  <c r="Z156" i="21741"/>
  <c r="AC156" i="21741"/>
  <c r="F157" i="21741"/>
  <c r="G157" i="21741"/>
  <c r="I157" i="21741"/>
  <c r="J157" i="21741"/>
  <c r="L157" i="21741"/>
  <c r="M157" i="21741"/>
  <c r="O157" i="21741"/>
  <c r="P157" i="21741"/>
  <c r="Q157" i="21741"/>
  <c r="T157" i="21741"/>
  <c r="W157" i="21741"/>
  <c r="Z157" i="21741"/>
  <c r="AC157" i="21741"/>
  <c r="F158" i="21741"/>
  <c r="G158" i="21741"/>
  <c r="I158" i="21741"/>
  <c r="J158" i="21741"/>
  <c r="L158" i="21741"/>
  <c r="M158" i="21741"/>
  <c r="O158" i="21741"/>
  <c r="P158" i="21741"/>
  <c r="Q158" i="21741"/>
  <c r="T158" i="21741"/>
  <c r="W158" i="21741"/>
  <c r="W159" i="21741"/>
  <c r="Z158" i="21741"/>
  <c r="AC158" i="21741"/>
  <c r="F159" i="21741"/>
  <c r="G159" i="21741"/>
  <c r="I159" i="21741"/>
  <c r="J159" i="21741"/>
  <c r="L159" i="21741"/>
  <c r="M159" i="21741"/>
  <c r="O159" i="21741"/>
  <c r="P159" i="21741"/>
  <c r="Q159" i="21741"/>
  <c r="T159" i="21741"/>
  <c r="Z159" i="21741"/>
  <c r="AA160" i="21741" s="1"/>
  <c r="AC159" i="21741"/>
  <c r="F160" i="21741"/>
  <c r="G160" i="21741"/>
  <c r="I160" i="21741"/>
  <c r="J160" i="21741"/>
  <c r="L160" i="21741"/>
  <c r="M160" i="21741"/>
  <c r="O160" i="21741"/>
  <c r="P160" i="21741"/>
  <c r="Q160" i="21741"/>
  <c r="T160" i="21741"/>
  <c r="U160" i="21741" s="1"/>
  <c r="T172" i="21741"/>
  <c r="W160" i="21741"/>
  <c r="Z160" i="21741"/>
  <c r="AC160" i="21741"/>
  <c r="F161" i="21741"/>
  <c r="G161" i="21741"/>
  <c r="I161" i="21741"/>
  <c r="J161" i="21741"/>
  <c r="L161" i="21741"/>
  <c r="M161" i="21741"/>
  <c r="O161" i="21741"/>
  <c r="P161" i="21741"/>
  <c r="Q161" i="21741"/>
  <c r="T161" i="21741"/>
  <c r="W161" i="21741"/>
  <c r="Z161" i="21741"/>
  <c r="AC161" i="21741"/>
  <c r="F162" i="21741"/>
  <c r="G162" i="21741"/>
  <c r="I162" i="21741"/>
  <c r="J162" i="21741"/>
  <c r="L162" i="21741"/>
  <c r="M162" i="21741"/>
  <c r="O162" i="21741"/>
  <c r="P162" i="21741"/>
  <c r="Q162" i="21741"/>
  <c r="T162" i="21741"/>
  <c r="W162" i="21741"/>
  <c r="Z162" i="21741"/>
  <c r="AC162" i="21741"/>
  <c r="F163" i="21741"/>
  <c r="G163" i="21741"/>
  <c r="I163" i="21741"/>
  <c r="J163" i="21741"/>
  <c r="L163" i="21741"/>
  <c r="M163" i="21741"/>
  <c r="O163" i="21741"/>
  <c r="P163" i="21741"/>
  <c r="Q163" i="21741"/>
  <c r="T163" i="21741"/>
  <c r="W163" i="21741"/>
  <c r="AC163" i="21741"/>
  <c r="AC164" i="21741"/>
  <c r="F164" i="21741"/>
  <c r="G164" i="21741"/>
  <c r="I164" i="21741"/>
  <c r="J164" i="21741"/>
  <c r="L164" i="21741"/>
  <c r="M164" i="21741"/>
  <c r="O164" i="21741"/>
  <c r="P164" i="21741"/>
  <c r="Q164" i="21741"/>
  <c r="T164" i="21741"/>
  <c r="W164" i="21741"/>
  <c r="Z164" i="21741"/>
  <c r="F165" i="21741"/>
  <c r="G165" i="21741"/>
  <c r="I165" i="21741"/>
  <c r="J165" i="21741"/>
  <c r="L165" i="21741"/>
  <c r="M165" i="21741"/>
  <c r="O165" i="21741"/>
  <c r="P165" i="21741"/>
  <c r="Q165" i="21741"/>
  <c r="T165" i="21741"/>
  <c r="W165" i="21741"/>
  <c r="Z165" i="21741"/>
  <c r="AC165" i="21741"/>
  <c r="F166" i="21741"/>
  <c r="G166" i="21741"/>
  <c r="I166" i="21741"/>
  <c r="J166" i="21741"/>
  <c r="L166" i="21741"/>
  <c r="M166" i="21741"/>
  <c r="O166" i="21741"/>
  <c r="P166" i="21741"/>
  <c r="Q166" i="21741"/>
  <c r="T166" i="21741"/>
  <c r="W166" i="21741"/>
  <c r="Z166" i="21741"/>
  <c r="AC166" i="21741"/>
  <c r="F167" i="21741"/>
  <c r="G167" i="21741"/>
  <c r="I167" i="21741"/>
  <c r="J167" i="21741"/>
  <c r="L167" i="21741"/>
  <c r="M167" i="21741"/>
  <c r="O167" i="21741"/>
  <c r="P167" i="21741"/>
  <c r="Q167" i="21741"/>
  <c r="T167" i="21741"/>
  <c r="W167" i="21741"/>
  <c r="Z167" i="21741"/>
  <c r="AC167" i="21741"/>
  <c r="F168" i="21741"/>
  <c r="G168" i="21741"/>
  <c r="I168" i="21741"/>
  <c r="J168" i="21741"/>
  <c r="L168" i="21741"/>
  <c r="M168" i="21741"/>
  <c r="O168" i="21741"/>
  <c r="P168" i="21741"/>
  <c r="Q168" i="21741"/>
  <c r="T168" i="21741"/>
  <c r="W168" i="21741"/>
  <c r="Z168" i="21741"/>
  <c r="AC168" i="21741"/>
  <c r="F169" i="21741"/>
  <c r="G169" i="21741"/>
  <c r="I169" i="21741"/>
  <c r="J169" i="21741"/>
  <c r="L169" i="21741"/>
  <c r="M169" i="21741"/>
  <c r="O169" i="21741"/>
  <c r="P169" i="21741"/>
  <c r="Q169" i="21741"/>
  <c r="T169" i="21741"/>
  <c r="W169" i="21741"/>
  <c r="Z169" i="21741"/>
  <c r="AC169" i="21741"/>
  <c r="AE169" i="21741" s="1"/>
  <c r="F170" i="21741"/>
  <c r="G170" i="21741"/>
  <c r="I170" i="21741"/>
  <c r="J170" i="21741"/>
  <c r="L170" i="21741"/>
  <c r="M170" i="21741"/>
  <c r="O170" i="21741"/>
  <c r="P170" i="21741"/>
  <c r="Q170" i="21741"/>
  <c r="T170" i="21741"/>
  <c r="W170" i="21741"/>
  <c r="Y170" i="21741" s="1"/>
  <c r="Z170" i="21741"/>
  <c r="AC170" i="21741"/>
  <c r="F171" i="21741"/>
  <c r="G171" i="21741"/>
  <c r="I171" i="21741"/>
  <c r="J171" i="21741"/>
  <c r="L171" i="21741"/>
  <c r="M171" i="21741"/>
  <c r="O171" i="21741"/>
  <c r="P171" i="21741"/>
  <c r="Q171" i="21741"/>
  <c r="T171" i="21741"/>
  <c r="W171" i="21741"/>
  <c r="Z171" i="21741"/>
  <c r="AC171" i="21741"/>
  <c r="AC183" i="21741"/>
  <c r="F172" i="21741"/>
  <c r="G172" i="21741"/>
  <c r="I172" i="21741"/>
  <c r="J172" i="21741"/>
  <c r="L172" i="21741"/>
  <c r="M172" i="21741"/>
  <c r="O172" i="21741"/>
  <c r="P172" i="21741"/>
  <c r="Q172" i="21741"/>
  <c r="W172" i="21741"/>
  <c r="Z172" i="21741"/>
  <c r="AC172" i="21741"/>
  <c r="F173" i="21741"/>
  <c r="G173" i="21741"/>
  <c r="I173" i="21741"/>
  <c r="J173" i="21741"/>
  <c r="L173" i="21741"/>
  <c r="M173" i="21741"/>
  <c r="O173" i="21741"/>
  <c r="P173" i="21741"/>
  <c r="Q173" i="21741"/>
  <c r="T173" i="21741"/>
  <c r="W173" i="21741"/>
  <c r="Z173" i="21741"/>
  <c r="AC173" i="21741"/>
  <c r="F174" i="21741"/>
  <c r="G174" i="21741"/>
  <c r="I174" i="21741"/>
  <c r="J174" i="21741"/>
  <c r="L174" i="21741"/>
  <c r="M174" i="21741"/>
  <c r="O174" i="21741"/>
  <c r="P174" i="21741"/>
  <c r="Q174" i="21741"/>
  <c r="T174" i="21741"/>
  <c r="W174" i="21741"/>
  <c r="Z174" i="21741"/>
  <c r="AC174" i="21741"/>
  <c r="F175" i="21741"/>
  <c r="G175" i="21741"/>
  <c r="I175" i="21741"/>
  <c r="J175" i="21741"/>
  <c r="L175" i="21741"/>
  <c r="M175" i="21741"/>
  <c r="O175" i="21741"/>
  <c r="P175" i="21741"/>
  <c r="Q175" i="21741"/>
  <c r="T175" i="21741"/>
  <c r="W175" i="21741"/>
  <c r="Z175" i="21741"/>
  <c r="AC175" i="21741"/>
  <c r="F176" i="21741"/>
  <c r="G176" i="21741"/>
  <c r="I176" i="21741"/>
  <c r="J176" i="21741"/>
  <c r="L176" i="21741"/>
  <c r="M176" i="21741"/>
  <c r="O176" i="21741"/>
  <c r="P176" i="21741"/>
  <c r="Q176" i="21741"/>
  <c r="T176" i="21741"/>
  <c r="W176" i="21741"/>
  <c r="Z176" i="21741"/>
  <c r="AC176" i="21741"/>
  <c r="F177" i="21741"/>
  <c r="G177" i="21741"/>
  <c r="I177" i="21741"/>
  <c r="J177" i="21741"/>
  <c r="L177" i="21741"/>
  <c r="M177" i="21741"/>
  <c r="O177" i="21741"/>
  <c r="P177" i="21741"/>
  <c r="Q177" i="21741"/>
  <c r="T177" i="21741"/>
  <c r="W177" i="21741"/>
  <c r="Y177" i="21741" s="1"/>
  <c r="Z177" i="21741"/>
  <c r="AC177" i="21741"/>
  <c r="F178" i="21741"/>
  <c r="G178" i="21741"/>
  <c r="I178" i="21741"/>
  <c r="J178" i="21741"/>
  <c r="L178" i="21741"/>
  <c r="M178" i="21741"/>
  <c r="O178" i="21741"/>
  <c r="P178" i="21741"/>
  <c r="Q178" i="21741"/>
  <c r="T178" i="21741"/>
  <c r="W178" i="21741"/>
  <c r="Y178" i="21741" s="1"/>
  <c r="Z178" i="21741"/>
  <c r="AC178" i="21741"/>
  <c r="F179" i="21741"/>
  <c r="G179" i="21741"/>
  <c r="I179" i="21741"/>
  <c r="J179" i="21741"/>
  <c r="L179" i="21741"/>
  <c r="M179" i="21741"/>
  <c r="O179" i="21741"/>
  <c r="P179" i="21741"/>
  <c r="Q179" i="21741"/>
  <c r="T179" i="21741"/>
  <c r="W179" i="21741"/>
  <c r="Z179" i="21741"/>
  <c r="AC179" i="21741"/>
  <c r="F180" i="21741"/>
  <c r="G180" i="21741"/>
  <c r="I180" i="21741"/>
  <c r="J180" i="21741"/>
  <c r="L180" i="21741"/>
  <c r="M180" i="21741"/>
  <c r="O180" i="21741"/>
  <c r="P180" i="21741"/>
  <c r="Q180" i="21741"/>
  <c r="T180" i="21741"/>
  <c r="W180" i="21741"/>
  <c r="Z180" i="21741"/>
  <c r="AC180" i="21741"/>
  <c r="F181" i="21741"/>
  <c r="G181" i="21741"/>
  <c r="I181" i="21741"/>
  <c r="J181" i="21741"/>
  <c r="L181" i="21741"/>
  <c r="M181" i="21741"/>
  <c r="O181" i="21741"/>
  <c r="P181" i="21741"/>
  <c r="Q181" i="21741"/>
  <c r="T181" i="21741"/>
  <c r="W181" i="21741"/>
  <c r="Z181" i="21741"/>
  <c r="AC181" i="21741"/>
  <c r="F182" i="21741"/>
  <c r="G182" i="21741"/>
  <c r="I182" i="21741"/>
  <c r="J182" i="21741"/>
  <c r="L182" i="21741"/>
  <c r="M182" i="21741"/>
  <c r="O182" i="21741"/>
  <c r="P182" i="21741"/>
  <c r="Q182" i="21741"/>
  <c r="T182" i="21741"/>
  <c r="W182" i="21741"/>
  <c r="Z182" i="21741"/>
  <c r="AC182" i="21741"/>
  <c r="F183" i="21741"/>
  <c r="G183" i="21741"/>
  <c r="I183" i="21741"/>
  <c r="J183" i="21741"/>
  <c r="L183" i="21741"/>
  <c r="M183" i="21741"/>
  <c r="O183" i="21741"/>
  <c r="P183" i="21741"/>
  <c r="Q183" i="21741"/>
  <c r="T183" i="21741"/>
  <c r="W183" i="21741"/>
  <c r="Z183" i="21741"/>
  <c r="F184" i="21741"/>
  <c r="G184" i="21741"/>
  <c r="I184" i="21741"/>
  <c r="J184" i="21741"/>
  <c r="L184" i="21741"/>
  <c r="M184" i="21741"/>
  <c r="O184" i="21741"/>
  <c r="P184" i="21741"/>
  <c r="Q184" i="21741"/>
  <c r="T184" i="21741"/>
  <c r="W184" i="21741"/>
  <c r="Z184" i="21741"/>
  <c r="AC184" i="21741"/>
  <c r="F185" i="21741"/>
  <c r="G185" i="21741"/>
  <c r="I185" i="21741"/>
  <c r="J185" i="21741"/>
  <c r="L185" i="21741"/>
  <c r="M185" i="21741"/>
  <c r="O185" i="21741"/>
  <c r="P185" i="21741"/>
  <c r="Q185" i="21741"/>
  <c r="T185" i="21741"/>
  <c r="W185" i="21741"/>
  <c r="Z185" i="21741"/>
  <c r="AC185" i="21741"/>
  <c r="F186" i="21741"/>
  <c r="G186" i="21741"/>
  <c r="I186" i="21741"/>
  <c r="J186" i="21741"/>
  <c r="L186" i="21741"/>
  <c r="M186" i="21741"/>
  <c r="O186" i="21741"/>
  <c r="P186" i="21741"/>
  <c r="Q186" i="21741"/>
  <c r="T186" i="21741"/>
  <c r="W186" i="21741"/>
  <c r="Z186" i="21741"/>
  <c r="AC186" i="21741"/>
  <c r="F187" i="21741"/>
  <c r="G187" i="21741"/>
  <c r="I187" i="21741"/>
  <c r="J187" i="21741"/>
  <c r="L187" i="21741"/>
  <c r="M187" i="21741"/>
  <c r="O187" i="21741"/>
  <c r="P187" i="21741"/>
  <c r="Q187" i="21741"/>
  <c r="T187" i="21741"/>
  <c r="W187" i="21741"/>
  <c r="Z187" i="21741"/>
  <c r="AC187" i="21741"/>
  <c r="F188" i="21741"/>
  <c r="G188" i="21741"/>
  <c r="I188" i="21741"/>
  <c r="J188" i="21741"/>
  <c r="L188" i="21741"/>
  <c r="M188" i="21741"/>
  <c r="O188" i="21741"/>
  <c r="P188" i="21741"/>
  <c r="Q188" i="21741"/>
  <c r="T188" i="21741"/>
  <c r="W188" i="21741"/>
  <c r="Z188" i="21741"/>
  <c r="AC188" i="21741"/>
  <c r="F189" i="21741"/>
  <c r="G189" i="21741"/>
  <c r="I189" i="21741"/>
  <c r="J189" i="21741"/>
  <c r="L189" i="21741"/>
  <c r="M189" i="21741"/>
  <c r="O189" i="21741"/>
  <c r="P189" i="21741"/>
  <c r="Q189" i="21741"/>
  <c r="T189" i="21741"/>
  <c r="W189" i="21741"/>
  <c r="Z189" i="21741"/>
  <c r="AC189" i="21741"/>
  <c r="F190" i="21741"/>
  <c r="G190" i="21741"/>
  <c r="I190" i="21741"/>
  <c r="J190" i="21741"/>
  <c r="L190" i="21741"/>
  <c r="M190" i="21741"/>
  <c r="O190" i="21741"/>
  <c r="P190" i="21741"/>
  <c r="Q190" i="21741"/>
  <c r="T190" i="21741"/>
  <c r="W190" i="21741"/>
  <c r="Z190" i="21741"/>
  <c r="AC190" i="21741"/>
  <c r="F191" i="21741"/>
  <c r="G191" i="21741"/>
  <c r="I191" i="21741"/>
  <c r="J191" i="21741"/>
  <c r="L191" i="21741"/>
  <c r="M191" i="21741"/>
  <c r="O191" i="21741"/>
  <c r="P191" i="21741"/>
  <c r="Q191" i="21741"/>
  <c r="T191" i="21741"/>
  <c r="W191" i="21741"/>
  <c r="Z191" i="21741"/>
  <c r="AC191" i="21741"/>
  <c r="F192" i="21741"/>
  <c r="G192" i="21741"/>
  <c r="I192" i="21741"/>
  <c r="J192" i="21741"/>
  <c r="L192" i="21741"/>
  <c r="M192" i="21741"/>
  <c r="O192" i="21741"/>
  <c r="P192" i="21741"/>
  <c r="Q192" i="21741"/>
  <c r="T192" i="21741"/>
  <c r="W192" i="21741"/>
  <c r="Z192" i="21741"/>
  <c r="AC192" i="21741"/>
  <c r="F193" i="21741"/>
  <c r="G193" i="21741"/>
  <c r="I193" i="21741"/>
  <c r="J193" i="21741"/>
  <c r="L193" i="21741"/>
  <c r="M193" i="21741"/>
  <c r="O193" i="21741"/>
  <c r="P193" i="21741"/>
  <c r="Q193" i="21741"/>
  <c r="T193" i="21741"/>
  <c r="W193" i="21741"/>
  <c r="Z193" i="21741"/>
  <c r="AC193" i="21741"/>
  <c r="F194" i="21741"/>
  <c r="G194" i="21741"/>
  <c r="I194" i="21741"/>
  <c r="J194" i="21741"/>
  <c r="L194" i="21741"/>
  <c r="M194" i="21741"/>
  <c r="O194" i="21741"/>
  <c r="P194" i="21741"/>
  <c r="Q194" i="21741"/>
  <c r="T194" i="21741"/>
  <c r="W194" i="21741"/>
  <c r="Z194" i="21741"/>
  <c r="AC194" i="21741"/>
  <c r="F195" i="21741"/>
  <c r="G195" i="21741"/>
  <c r="I195" i="21741"/>
  <c r="J195" i="21741"/>
  <c r="L195" i="21741"/>
  <c r="M195" i="21741"/>
  <c r="O195" i="21741"/>
  <c r="P195" i="21741"/>
  <c r="Q195" i="21741"/>
  <c r="T195" i="21741"/>
  <c r="W195" i="21741"/>
  <c r="Z195" i="21741"/>
  <c r="AC195" i="21741"/>
  <c r="F196" i="21741"/>
  <c r="G196" i="21741"/>
  <c r="I196" i="21741"/>
  <c r="J196" i="21741"/>
  <c r="L196" i="21741"/>
  <c r="M196" i="21741"/>
  <c r="O196" i="21741"/>
  <c r="P196" i="21741"/>
  <c r="Q196" i="21741"/>
  <c r="T196" i="21741"/>
  <c r="W196" i="21741"/>
  <c r="Z196" i="21741"/>
  <c r="AC196" i="21741"/>
  <c r="F197" i="21741"/>
  <c r="G197" i="21741"/>
  <c r="I197" i="21741"/>
  <c r="J197" i="21741"/>
  <c r="L197" i="21741"/>
  <c r="M197" i="21741"/>
  <c r="O197" i="21741"/>
  <c r="P197" i="21741"/>
  <c r="Q197" i="21741"/>
  <c r="T197" i="21741"/>
  <c r="W197" i="21741"/>
  <c r="Z197" i="21741"/>
  <c r="AB197" i="21741" s="1"/>
  <c r="AC197" i="21741"/>
  <c r="F198" i="21741"/>
  <c r="G198" i="21741"/>
  <c r="I198" i="21741"/>
  <c r="J198" i="21741"/>
  <c r="L198" i="21741"/>
  <c r="M198" i="21741"/>
  <c r="O198" i="21741"/>
  <c r="P198" i="21741"/>
  <c r="Q198" i="21741"/>
  <c r="T198" i="21741"/>
  <c r="W198" i="21741"/>
  <c r="Z198" i="21741"/>
  <c r="Z210" i="21741"/>
  <c r="AC198" i="21741"/>
  <c r="F199" i="21741"/>
  <c r="G199" i="21741"/>
  <c r="I199" i="21741"/>
  <c r="J199" i="21741"/>
  <c r="L199" i="21741"/>
  <c r="M199" i="21741"/>
  <c r="O199" i="21741"/>
  <c r="P199" i="21741"/>
  <c r="Q199" i="21741"/>
  <c r="T199" i="21741"/>
  <c r="W199" i="21741"/>
  <c r="Z199" i="21741"/>
  <c r="AC199" i="21741"/>
  <c r="F200" i="21741"/>
  <c r="G200" i="21741"/>
  <c r="I200" i="21741"/>
  <c r="J200" i="21741"/>
  <c r="L200" i="21741"/>
  <c r="M200" i="21741"/>
  <c r="O200" i="21741"/>
  <c r="P200" i="21741"/>
  <c r="Q200" i="21741"/>
  <c r="T200" i="21741"/>
  <c r="W200" i="21741"/>
  <c r="Z200" i="21741"/>
  <c r="AC200" i="21741"/>
  <c r="F201" i="21741"/>
  <c r="G201" i="21741"/>
  <c r="I201" i="21741"/>
  <c r="J201" i="21741"/>
  <c r="L201" i="21741"/>
  <c r="M201" i="21741"/>
  <c r="O201" i="21741"/>
  <c r="P201" i="21741"/>
  <c r="Q201" i="21741"/>
  <c r="T201" i="21741"/>
  <c r="W201" i="21741"/>
  <c r="Z201" i="21741"/>
  <c r="AC201" i="21741"/>
  <c r="F202" i="21741"/>
  <c r="G202" i="21741"/>
  <c r="I202" i="21741"/>
  <c r="J202" i="21741"/>
  <c r="L202" i="21741"/>
  <c r="M202" i="21741"/>
  <c r="O202" i="21741"/>
  <c r="P202" i="21741"/>
  <c r="Q202" i="21741"/>
  <c r="T202" i="21741"/>
  <c r="W202" i="21741"/>
  <c r="Z202" i="21741"/>
  <c r="AC202" i="21741"/>
  <c r="F203" i="21741"/>
  <c r="G203" i="21741"/>
  <c r="I203" i="21741"/>
  <c r="J203" i="21741"/>
  <c r="L203" i="21741"/>
  <c r="M203" i="21741"/>
  <c r="O203" i="21741"/>
  <c r="P203" i="21741"/>
  <c r="Q203" i="21741"/>
  <c r="T203" i="21741"/>
  <c r="W203" i="21741"/>
  <c r="Z203" i="21741"/>
  <c r="AC203" i="21741"/>
  <c r="F204" i="21741"/>
  <c r="G204" i="21741"/>
  <c r="I204" i="21741"/>
  <c r="J204" i="21741"/>
  <c r="L204" i="21741"/>
  <c r="M204" i="21741"/>
  <c r="O204" i="21741"/>
  <c r="P204" i="21741"/>
  <c r="Q204" i="21741"/>
  <c r="T204" i="21741"/>
  <c r="W204" i="21741"/>
  <c r="Z204" i="21741"/>
  <c r="Z205" i="21741"/>
  <c r="AC204" i="21741"/>
  <c r="F205" i="21741"/>
  <c r="G205" i="21741"/>
  <c r="I205" i="21741"/>
  <c r="J205" i="21741"/>
  <c r="L205" i="21741"/>
  <c r="M205" i="21741"/>
  <c r="O205" i="21741"/>
  <c r="P205" i="21741"/>
  <c r="Q205" i="21741"/>
  <c r="T205" i="21741"/>
  <c r="W205" i="21741"/>
  <c r="AC205" i="21741"/>
  <c r="F206" i="21741"/>
  <c r="G206" i="21741"/>
  <c r="I206" i="21741"/>
  <c r="J206" i="21741"/>
  <c r="L206" i="21741"/>
  <c r="M206" i="21741"/>
  <c r="O206" i="21741"/>
  <c r="P206" i="21741"/>
  <c r="Q206" i="21741"/>
  <c r="T206" i="21741"/>
  <c r="U206" i="21741" s="1"/>
  <c r="W206" i="21741"/>
  <c r="Z206" i="21741"/>
  <c r="AC206" i="21741"/>
  <c r="F207" i="21741"/>
  <c r="G207" i="21741"/>
  <c r="I207" i="21741"/>
  <c r="J207" i="21741"/>
  <c r="L207" i="21741"/>
  <c r="M207" i="21741"/>
  <c r="O207" i="21741"/>
  <c r="P207" i="21741"/>
  <c r="Q207" i="21741"/>
  <c r="T207" i="21741"/>
  <c r="W207" i="21741"/>
  <c r="Z207" i="21741"/>
  <c r="AC207" i="21741"/>
  <c r="F208" i="21741"/>
  <c r="G208" i="21741"/>
  <c r="I208" i="21741"/>
  <c r="J208" i="21741"/>
  <c r="L208" i="21741"/>
  <c r="M208" i="21741"/>
  <c r="O208" i="21741"/>
  <c r="P208" i="21741"/>
  <c r="Q208" i="21741"/>
  <c r="T208" i="21741"/>
  <c r="W208" i="21741"/>
  <c r="Z208" i="21741"/>
  <c r="AC208" i="21741"/>
  <c r="F209" i="21741"/>
  <c r="G209" i="21741"/>
  <c r="I209" i="21741"/>
  <c r="J209" i="21741"/>
  <c r="L209" i="21741"/>
  <c r="M209" i="21741"/>
  <c r="O209" i="21741"/>
  <c r="P209" i="21741"/>
  <c r="Q209" i="21741"/>
  <c r="T209" i="21741"/>
  <c r="W209" i="21741"/>
  <c r="Z209" i="21741"/>
  <c r="AC209" i="21741"/>
  <c r="F210" i="21741"/>
  <c r="G210" i="21741"/>
  <c r="I210" i="21741"/>
  <c r="J210" i="21741"/>
  <c r="L210" i="21741"/>
  <c r="M210" i="21741"/>
  <c r="O210" i="21741"/>
  <c r="P210" i="21741"/>
  <c r="Q210" i="21741"/>
  <c r="T210" i="21741"/>
  <c r="W210" i="21741"/>
  <c r="AC210" i="21741"/>
  <c r="F211" i="21741"/>
  <c r="G211" i="21741"/>
  <c r="I211" i="21741"/>
  <c r="J211" i="21741"/>
  <c r="L211" i="21741"/>
  <c r="M211" i="21741"/>
  <c r="O211" i="21741"/>
  <c r="P211" i="21741"/>
  <c r="Q211" i="21741"/>
  <c r="T211" i="21741"/>
  <c r="U211" i="21741" s="1"/>
  <c r="W211" i="21741"/>
  <c r="Z211" i="21741"/>
  <c r="AC211" i="21741"/>
  <c r="F212" i="21741"/>
  <c r="G212" i="21741"/>
  <c r="I212" i="21741"/>
  <c r="J212" i="21741"/>
  <c r="L212" i="21741"/>
  <c r="M212" i="21741"/>
  <c r="O212" i="21741"/>
  <c r="P212" i="21741"/>
  <c r="Q212" i="21741"/>
  <c r="T212" i="21741"/>
  <c r="W212" i="21741"/>
  <c r="Z212" i="21741"/>
  <c r="AC212" i="21741"/>
  <c r="F213" i="21741"/>
  <c r="G213" i="21741"/>
  <c r="I213" i="21741"/>
  <c r="J213" i="21741"/>
  <c r="L213" i="21741"/>
  <c r="M213" i="21741"/>
  <c r="O213" i="21741"/>
  <c r="P213" i="21741"/>
  <c r="Q213" i="21741"/>
  <c r="T213" i="21741"/>
  <c r="W213" i="21741"/>
  <c r="Z213" i="21741"/>
  <c r="AC213" i="21741"/>
  <c r="F214" i="21741"/>
  <c r="G214" i="21741"/>
  <c r="I214" i="21741"/>
  <c r="J214" i="21741"/>
  <c r="L214" i="21741"/>
  <c r="M214" i="21741"/>
  <c r="O214" i="21741"/>
  <c r="P214" i="21741"/>
  <c r="Q214" i="21741"/>
  <c r="T214" i="21741"/>
  <c r="W214" i="21741"/>
  <c r="Z214" i="21741"/>
  <c r="AC214" i="21741"/>
  <c r="F215" i="21741"/>
  <c r="G215" i="21741"/>
  <c r="I215" i="21741"/>
  <c r="J215" i="21741"/>
  <c r="L215" i="21741"/>
  <c r="M215" i="21741"/>
  <c r="O215" i="21741"/>
  <c r="P215" i="21741"/>
  <c r="Q215" i="21741"/>
  <c r="T215" i="21741"/>
  <c r="W215" i="21741"/>
  <c r="Z215" i="21741"/>
  <c r="AC215" i="21741"/>
  <c r="F216" i="21741"/>
  <c r="G216" i="21741"/>
  <c r="I216" i="21741"/>
  <c r="J216" i="21741"/>
  <c r="L216" i="21741"/>
  <c r="M216" i="21741"/>
  <c r="O216" i="21741"/>
  <c r="P216" i="21741"/>
  <c r="Q216" i="21741"/>
  <c r="T216" i="21741"/>
  <c r="W216" i="21741"/>
  <c r="Z216" i="21741"/>
  <c r="AC216" i="21741"/>
  <c r="F217" i="21741"/>
  <c r="G217" i="21741"/>
  <c r="I217" i="21741"/>
  <c r="J217" i="21741"/>
  <c r="L217" i="21741"/>
  <c r="M217" i="21741"/>
  <c r="O217" i="21741"/>
  <c r="P217" i="21741"/>
  <c r="Q217" i="21741"/>
  <c r="T217" i="21741"/>
  <c r="W217" i="21741"/>
  <c r="Y217" i="21741" s="1"/>
  <c r="Z217" i="21741"/>
  <c r="AC217" i="21741"/>
  <c r="F218" i="21741"/>
  <c r="G218" i="21741"/>
  <c r="I218" i="21741"/>
  <c r="J218" i="21741"/>
  <c r="L218" i="21741"/>
  <c r="M218" i="21741"/>
  <c r="O218" i="21741"/>
  <c r="P218" i="21741"/>
  <c r="Q218" i="21741"/>
  <c r="T218" i="21741"/>
  <c r="T219" i="21741"/>
  <c r="W218" i="21741"/>
  <c r="Z218" i="21741"/>
  <c r="AB218" i="21741" s="1"/>
  <c r="AC218" i="21741"/>
  <c r="F219" i="21741"/>
  <c r="G219" i="21741"/>
  <c r="I219" i="21741"/>
  <c r="J219" i="21741"/>
  <c r="L219" i="21741"/>
  <c r="M219" i="21741"/>
  <c r="O219" i="21741"/>
  <c r="P219" i="21741"/>
  <c r="Q219" i="21741"/>
  <c r="W219" i="21741"/>
  <c r="Z219" i="21741"/>
  <c r="AC219" i="21741"/>
  <c r="F220" i="21741"/>
  <c r="G220" i="21741"/>
  <c r="I220" i="21741"/>
  <c r="J220" i="21741"/>
  <c r="L220" i="21741"/>
  <c r="M220" i="21741"/>
  <c r="O220" i="21741"/>
  <c r="P220" i="21741"/>
  <c r="Q220" i="21741"/>
  <c r="T220" i="21741"/>
  <c r="W220" i="21741"/>
  <c r="Z220" i="21741"/>
  <c r="AC220" i="21741"/>
  <c r="F221" i="21741"/>
  <c r="G221" i="21741"/>
  <c r="I221" i="21741"/>
  <c r="J221" i="21741"/>
  <c r="L221" i="21741"/>
  <c r="M221" i="21741"/>
  <c r="O221" i="21741"/>
  <c r="P221" i="21741"/>
  <c r="Q221" i="21741"/>
  <c r="T221" i="21741"/>
  <c r="W221" i="21741"/>
  <c r="Z221" i="21741"/>
  <c r="AC221" i="21741"/>
  <c r="F222" i="21741"/>
  <c r="G222" i="21741"/>
  <c r="I222" i="21741"/>
  <c r="J222" i="21741"/>
  <c r="L222" i="21741"/>
  <c r="M222" i="21741"/>
  <c r="O222" i="21741"/>
  <c r="P222" i="21741"/>
  <c r="Q222" i="21741"/>
  <c r="T222" i="21741"/>
  <c r="W222" i="21741"/>
  <c r="Z222" i="21741"/>
  <c r="AC222" i="21741"/>
  <c r="F223" i="21741"/>
  <c r="G223" i="21741"/>
  <c r="I223" i="21741"/>
  <c r="J223" i="21741"/>
  <c r="L223" i="21741"/>
  <c r="M223" i="21741"/>
  <c r="O223" i="21741"/>
  <c r="P223" i="21741"/>
  <c r="Q223" i="21741"/>
  <c r="T223" i="21741"/>
  <c r="W223" i="21741"/>
  <c r="Y223" i="21741" s="1"/>
  <c r="Z223" i="21741"/>
  <c r="AC223" i="21741"/>
  <c r="F224" i="21741"/>
  <c r="G224" i="21741"/>
  <c r="I224" i="21741"/>
  <c r="J224" i="21741"/>
  <c r="L224" i="21741"/>
  <c r="M224" i="21741"/>
  <c r="O224" i="21741"/>
  <c r="P224" i="21741"/>
  <c r="Q224" i="21741"/>
  <c r="T224" i="21741"/>
  <c r="W224" i="21741"/>
  <c r="Z224" i="21741"/>
  <c r="AC224" i="21741"/>
  <c r="F225" i="21741"/>
  <c r="G225" i="21741"/>
  <c r="I225" i="21741"/>
  <c r="J225" i="21741"/>
  <c r="L225" i="21741"/>
  <c r="M225" i="21741"/>
  <c r="O225" i="21741"/>
  <c r="P225" i="21741"/>
  <c r="Q225" i="21741"/>
  <c r="T225" i="21741"/>
  <c r="U225" i="21741" s="1"/>
  <c r="W225" i="21741"/>
  <c r="Z225" i="21741"/>
  <c r="AC225" i="21741"/>
  <c r="F226" i="21741"/>
  <c r="G226" i="21741"/>
  <c r="I226" i="21741"/>
  <c r="J226" i="21741"/>
  <c r="L226" i="21741"/>
  <c r="M226" i="21741"/>
  <c r="O226" i="21741"/>
  <c r="P226" i="21741"/>
  <c r="Q226" i="21741"/>
  <c r="T226" i="21741"/>
  <c r="W226" i="21741"/>
  <c r="Z226" i="21741"/>
  <c r="AC226" i="21741"/>
  <c r="AE226" i="21741" s="1"/>
  <c r="F227" i="21741"/>
  <c r="G227" i="21741"/>
  <c r="I227" i="21741"/>
  <c r="J227" i="21741"/>
  <c r="L227" i="21741"/>
  <c r="M227" i="21741"/>
  <c r="O227" i="21741"/>
  <c r="P227" i="21741"/>
  <c r="Q227" i="21741"/>
  <c r="T227" i="21741"/>
  <c r="W227" i="21741"/>
  <c r="Z227" i="21741"/>
  <c r="AB227" i="21741" s="1"/>
  <c r="AC227" i="21741"/>
  <c r="F228" i="21741"/>
  <c r="G228" i="21741"/>
  <c r="I228" i="21741"/>
  <c r="J228" i="21741"/>
  <c r="L228" i="21741"/>
  <c r="M228" i="21741"/>
  <c r="O228" i="21741"/>
  <c r="P228" i="21741"/>
  <c r="Q228" i="21741"/>
  <c r="T228" i="21741"/>
  <c r="W228" i="21741"/>
  <c r="Z228" i="21741"/>
  <c r="AC228" i="21741"/>
  <c r="F229" i="21741"/>
  <c r="G229" i="21741"/>
  <c r="I229" i="21741"/>
  <c r="J229" i="21741"/>
  <c r="L229" i="21741"/>
  <c r="M229" i="21741"/>
  <c r="O229" i="21741"/>
  <c r="P229" i="21741"/>
  <c r="Q229" i="21741"/>
  <c r="T229" i="21741"/>
  <c r="W229" i="21741"/>
  <c r="Z229" i="21741"/>
  <c r="AC229" i="21741"/>
  <c r="F230" i="21741"/>
  <c r="G230" i="21741"/>
  <c r="I230" i="21741"/>
  <c r="J230" i="21741"/>
  <c r="L230" i="21741"/>
  <c r="M230" i="21741"/>
  <c r="O230" i="21741"/>
  <c r="P230" i="21741"/>
  <c r="Q230" i="21741"/>
  <c r="T230" i="21741"/>
  <c r="W230" i="21741"/>
  <c r="Z230" i="21741"/>
  <c r="AC230" i="21741"/>
  <c r="F231" i="21741"/>
  <c r="G231" i="21741"/>
  <c r="I231" i="21741"/>
  <c r="J231" i="21741"/>
  <c r="L231" i="21741"/>
  <c r="M231" i="21741"/>
  <c r="O231" i="21741"/>
  <c r="P231" i="21741"/>
  <c r="Q231" i="21741"/>
  <c r="T231" i="21741"/>
  <c r="W231" i="21741"/>
  <c r="Z231" i="21741"/>
  <c r="AB231" i="21741" s="1"/>
  <c r="AC231" i="21741"/>
  <c r="F232" i="21741"/>
  <c r="G232" i="21741"/>
  <c r="I232" i="21741"/>
  <c r="J232" i="21741"/>
  <c r="L232" i="21741"/>
  <c r="M232" i="21741"/>
  <c r="O232" i="21741"/>
  <c r="P232" i="21741"/>
  <c r="Q232" i="21741"/>
  <c r="T232" i="21741"/>
  <c r="W232" i="21741"/>
  <c r="W233" i="21741"/>
  <c r="Z232" i="21741"/>
  <c r="AC232" i="21741"/>
  <c r="F233" i="21741"/>
  <c r="G233" i="21741"/>
  <c r="I233" i="21741"/>
  <c r="J233" i="21741"/>
  <c r="L233" i="21741"/>
  <c r="M233" i="21741"/>
  <c r="O233" i="21741"/>
  <c r="P233" i="21741"/>
  <c r="Q233" i="21741"/>
  <c r="T233" i="21741"/>
  <c r="Z233" i="21741"/>
  <c r="AC233" i="21741"/>
  <c r="F234" i="21741"/>
  <c r="G234" i="21741"/>
  <c r="I234" i="21741"/>
  <c r="J234" i="21741"/>
  <c r="L234" i="21741"/>
  <c r="M234" i="21741"/>
  <c r="O234" i="21741"/>
  <c r="P234" i="21741"/>
  <c r="Q234" i="21741"/>
  <c r="T234" i="21741"/>
  <c r="W234" i="21741"/>
  <c r="Z234" i="21741"/>
  <c r="AC234" i="21741"/>
  <c r="F235" i="21741"/>
  <c r="G235" i="21741"/>
  <c r="I235" i="21741"/>
  <c r="J235" i="21741"/>
  <c r="L235" i="21741"/>
  <c r="M235" i="21741"/>
  <c r="O235" i="21741"/>
  <c r="P235" i="21741"/>
  <c r="Q235" i="21741"/>
  <c r="T235" i="21741"/>
  <c r="W235" i="21741"/>
  <c r="Z235" i="21741"/>
  <c r="AC235" i="21741"/>
  <c r="F236" i="21741"/>
  <c r="G236" i="21741"/>
  <c r="I236" i="21741"/>
  <c r="J236" i="21741"/>
  <c r="L236" i="21741"/>
  <c r="M236" i="21741"/>
  <c r="O236" i="21741"/>
  <c r="P236" i="21741"/>
  <c r="Q236" i="21741"/>
  <c r="T236" i="21741"/>
  <c r="W236" i="21741"/>
  <c r="Z236" i="21741"/>
  <c r="AB236" i="21741" s="1"/>
  <c r="AC236" i="21741"/>
  <c r="F237" i="21741"/>
  <c r="G237" i="21741"/>
  <c r="I237" i="21741"/>
  <c r="J237" i="21741"/>
  <c r="L237" i="21741"/>
  <c r="M237" i="21741"/>
  <c r="O237" i="21741"/>
  <c r="P237" i="21741"/>
  <c r="Q237" i="21741"/>
  <c r="T237" i="21741"/>
  <c r="W237" i="21741"/>
  <c r="Z237" i="21741"/>
  <c r="AC237" i="21741"/>
  <c r="F238" i="21741"/>
  <c r="G238" i="21741"/>
  <c r="I238" i="21741"/>
  <c r="J238" i="21741"/>
  <c r="L238" i="21741"/>
  <c r="M238" i="21741"/>
  <c r="O238" i="21741"/>
  <c r="P238" i="21741"/>
  <c r="Q238" i="21741"/>
  <c r="T238" i="21741"/>
  <c r="W238" i="21741"/>
  <c r="Y238" i="21741" s="1"/>
  <c r="Z238" i="21741"/>
  <c r="AC238" i="21741"/>
  <c r="F239" i="21741"/>
  <c r="G239" i="21741"/>
  <c r="I239" i="21741"/>
  <c r="J239" i="21741"/>
  <c r="L239" i="21741"/>
  <c r="M239" i="21741"/>
  <c r="O239" i="21741"/>
  <c r="P239" i="21741"/>
  <c r="Q239" i="21741"/>
  <c r="T239" i="21741"/>
  <c r="W239" i="21741"/>
  <c r="Z239" i="21741"/>
  <c r="AC239" i="21741"/>
  <c r="F240" i="21741"/>
  <c r="G240" i="21741"/>
  <c r="I240" i="21741"/>
  <c r="J240" i="21741"/>
  <c r="L240" i="21741"/>
  <c r="M240" i="21741"/>
  <c r="O240" i="21741"/>
  <c r="P240" i="21741"/>
  <c r="Q240" i="21741"/>
  <c r="T240" i="21741"/>
  <c r="W240" i="21741"/>
  <c r="Z240" i="21741"/>
  <c r="AC240" i="21741"/>
  <c r="F241" i="21741"/>
  <c r="G241" i="21741"/>
  <c r="I241" i="21741"/>
  <c r="J241" i="21741"/>
  <c r="L241" i="21741"/>
  <c r="M241" i="21741"/>
  <c r="O241" i="21741"/>
  <c r="P241" i="21741"/>
  <c r="Q241" i="21741"/>
  <c r="T241" i="21741"/>
  <c r="W241" i="21741"/>
  <c r="Z241" i="21741"/>
  <c r="AC241" i="21741"/>
  <c r="F242" i="21741"/>
  <c r="G242" i="21741"/>
  <c r="I242" i="21741"/>
  <c r="J242" i="21741"/>
  <c r="L242" i="21741"/>
  <c r="M242" i="21741"/>
  <c r="O242" i="21741"/>
  <c r="P242" i="21741"/>
  <c r="Q242" i="21741"/>
  <c r="T242" i="21741"/>
  <c r="W242" i="21741"/>
  <c r="Z242" i="21741"/>
  <c r="AC242" i="21741"/>
  <c r="F243" i="21741"/>
  <c r="G243" i="21741"/>
  <c r="I243" i="21741"/>
  <c r="J243" i="21741"/>
  <c r="L243" i="21741"/>
  <c r="M243" i="21741"/>
  <c r="O243" i="21741"/>
  <c r="P243" i="21741"/>
  <c r="Q243" i="21741"/>
  <c r="T243" i="21741"/>
  <c r="W243" i="21741"/>
  <c r="Z243" i="21741"/>
  <c r="AC243" i="21741"/>
  <c r="F244" i="21741"/>
  <c r="G244" i="21741"/>
  <c r="I244" i="21741"/>
  <c r="J244" i="21741"/>
  <c r="L244" i="21741"/>
  <c r="M244" i="21741"/>
  <c r="O244" i="21741"/>
  <c r="P244" i="21741"/>
  <c r="Q244" i="21741"/>
  <c r="T244" i="21741"/>
  <c r="W244" i="21741"/>
  <c r="X244" i="21741" s="1"/>
  <c r="Z244" i="21741"/>
  <c r="AC244" i="21741"/>
  <c r="F245" i="21741"/>
  <c r="G245" i="21741"/>
  <c r="I245" i="21741"/>
  <c r="J245" i="21741"/>
  <c r="L245" i="21741"/>
  <c r="M245" i="21741"/>
  <c r="O245" i="21741"/>
  <c r="P245" i="21741"/>
  <c r="Q245" i="21741"/>
  <c r="T245" i="21741"/>
  <c r="W245" i="21741"/>
  <c r="Z245" i="21741"/>
  <c r="AC245" i="21741"/>
  <c r="F246" i="21741"/>
  <c r="G246" i="21741"/>
  <c r="I246" i="21741"/>
  <c r="J246" i="21741"/>
  <c r="L246" i="21741"/>
  <c r="M246" i="21741"/>
  <c r="O246" i="21741"/>
  <c r="P246" i="21741"/>
  <c r="Q246" i="21741"/>
  <c r="T246" i="21741"/>
  <c r="V246" i="21741" s="1"/>
  <c r="W246" i="21741"/>
  <c r="Z246" i="21741"/>
  <c r="AC246" i="21741"/>
  <c r="F247" i="21741"/>
  <c r="G247" i="21741"/>
  <c r="I247" i="21741"/>
  <c r="J247" i="21741"/>
  <c r="L247" i="21741"/>
  <c r="M247" i="21741"/>
  <c r="O247" i="21741"/>
  <c r="P247" i="21741"/>
  <c r="Q247" i="21741"/>
  <c r="T247" i="21741"/>
  <c r="W247" i="21741"/>
  <c r="W259" i="21741"/>
  <c r="Y271" i="21741" s="1"/>
  <c r="Z247" i="21741"/>
  <c r="AA247" i="21741" s="1"/>
  <c r="AC247" i="21741"/>
  <c r="F248" i="21741"/>
  <c r="G248" i="21741"/>
  <c r="I248" i="21741"/>
  <c r="J248" i="21741"/>
  <c r="L248" i="21741"/>
  <c r="M248" i="21741"/>
  <c r="O248" i="21741"/>
  <c r="P248" i="21741"/>
  <c r="Q248" i="21741"/>
  <c r="T248" i="21741"/>
  <c r="W248" i="21741"/>
  <c r="Z248" i="21741"/>
  <c r="AC248" i="21741"/>
  <c r="F249" i="21741"/>
  <c r="G249" i="21741"/>
  <c r="I249" i="21741"/>
  <c r="J249" i="21741"/>
  <c r="L249" i="21741"/>
  <c r="M249" i="21741"/>
  <c r="O249" i="21741"/>
  <c r="P249" i="21741"/>
  <c r="Q249" i="21741"/>
  <c r="T249" i="21741"/>
  <c r="W249" i="21741"/>
  <c r="Z249" i="21741"/>
  <c r="AC249" i="21741"/>
  <c r="F250" i="21741"/>
  <c r="G250" i="21741"/>
  <c r="I250" i="21741"/>
  <c r="J250" i="21741"/>
  <c r="L250" i="21741"/>
  <c r="M250" i="21741"/>
  <c r="O250" i="21741"/>
  <c r="P250" i="21741"/>
  <c r="Q250" i="21741"/>
  <c r="T250" i="21741"/>
  <c r="W250" i="21741"/>
  <c r="Z250" i="21741"/>
  <c r="AB262" i="21741" s="1"/>
  <c r="AC250" i="21741"/>
  <c r="F251" i="21741"/>
  <c r="G251" i="21741"/>
  <c r="I251" i="21741"/>
  <c r="J251" i="21741"/>
  <c r="L251" i="21741"/>
  <c r="M251" i="21741"/>
  <c r="O251" i="21741"/>
  <c r="P251" i="21741"/>
  <c r="Q251" i="21741"/>
  <c r="T251" i="21741"/>
  <c r="W251" i="21741"/>
  <c r="Z251" i="21741"/>
  <c r="AC251" i="21741"/>
  <c r="F252" i="21741"/>
  <c r="G252" i="21741"/>
  <c r="I252" i="21741"/>
  <c r="J252" i="21741"/>
  <c r="L252" i="21741"/>
  <c r="M252" i="21741"/>
  <c r="O252" i="21741"/>
  <c r="P252" i="21741"/>
  <c r="Q252" i="21741"/>
  <c r="T252" i="21741"/>
  <c r="U252" i="21741" s="1"/>
  <c r="W252" i="21741"/>
  <c r="Z252" i="21741"/>
  <c r="AC252" i="21741"/>
  <c r="F253" i="21741"/>
  <c r="G253" i="21741"/>
  <c r="I253" i="21741"/>
  <c r="J253" i="21741"/>
  <c r="L253" i="21741"/>
  <c r="M253" i="21741"/>
  <c r="O253" i="21741"/>
  <c r="P253" i="21741"/>
  <c r="Q253" i="21741"/>
  <c r="T253" i="21741"/>
  <c r="W253" i="21741"/>
  <c r="Z253" i="21741"/>
  <c r="AC253" i="21741"/>
  <c r="AE265" i="21741" s="1"/>
  <c r="F254" i="21741"/>
  <c r="G254" i="21741"/>
  <c r="I254" i="21741"/>
  <c r="J254" i="21741"/>
  <c r="L254" i="21741"/>
  <c r="M254" i="21741"/>
  <c r="O254" i="21741"/>
  <c r="P254" i="21741"/>
  <c r="Q254" i="21741"/>
  <c r="T254" i="21741"/>
  <c r="W254" i="21741"/>
  <c r="Z254" i="21741"/>
  <c r="AC254" i="21741"/>
  <c r="F255" i="21741"/>
  <c r="G255" i="21741"/>
  <c r="I255" i="21741"/>
  <c r="J255" i="21741"/>
  <c r="L255" i="21741"/>
  <c r="M255" i="21741"/>
  <c r="O255" i="21741"/>
  <c r="P255" i="21741"/>
  <c r="Q255" i="21741"/>
  <c r="T255" i="21741"/>
  <c r="W255" i="21741"/>
  <c r="Z255" i="21741"/>
  <c r="AC255" i="21741"/>
  <c r="AE267" i="21741" s="1"/>
  <c r="F256" i="21741"/>
  <c r="G256" i="21741"/>
  <c r="I256" i="21741"/>
  <c r="J256" i="21741"/>
  <c r="L256" i="21741"/>
  <c r="M256" i="21741"/>
  <c r="O256" i="21741"/>
  <c r="P256" i="21741"/>
  <c r="Q256" i="21741"/>
  <c r="T256" i="21741"/>
  <c r="U256" i="21741" s="1"/>
  <c r="W256" i="21741"/>
  <c r="Y268" i="21741" s="1"/>
  <c r="Z256" i="21741"/>
  <c r="AB268" i="21741" s="1"/>
  <c r="AC256" i="21741"/>
  <c r="F257" i="21741"/>
  <c r="G257" i="21741"/>
  <c r="I257" i="21741"/>
  <c r="J257" i="21741"/>
  <c r="L257" i="21741"/>
  <c r="M257" i="21741"/>
  <c r="O257" i="21741"/>
  <c r="P257" i="21741"/>
  <c r="Q257" i="21741"/>
  <c r="T257" i="21741"/>
  <c r="W257" i="21741"/>
  <c r="Z257" i="21741"/>
  <c r="AC257" i="21741"/>
  <c r="AE269" i="21741" s="1"/>
  <c r="F258" i="21741"/>
  <c r="G258" i="21741"/>
  <c r="I258" i="21741"/>
  <c r="J258" i="21741"/>
  <c r="L258" i="21741"/>
  <c r="M258" i="21741"/>
  <c r="O258" i="21741"/>
  <c r="P258" i="21741"/>
  <c r="Q258" i="21741"/>
  <c r="T258" i="21741"/>
  <c r="W258" i="21741"/>
  <c r="Z258" i="21741"/>
  <c r="AB258" i="21741" s="1"/>
  <c r="AC258" i="21741"/>
  <c r="F259" i="21741"/>
  <c r="G259" i="21741"/>
  <c r="I259" i="21741"/>
  <c r="J259" i="21741"/>
  <c r="L259" i="21741"/>
  <c r="M259" i="21741"/>
  <c r="O259" i="21741"/>
  <c r="P259" i="21741"/>
  <c r="Q259" i="21741"/>
  <c r="T259" i="21741"/>
  <c r="Z259" i="21741"/>
  <c r="AC259" i="21741"/>
  <c r="F260" i="21741"/>
  <c r="G260" i="21741"/>
  <c r="I260" i="21741"/>
  <c r="J260" i="21741"/>
  <c r="L260" i="21741"/>
  <c r="M260" i="21741"/>
  <c r="O260" i="21741"/>
  <c r="P260" i="21741"/>
  <c r="Q260" i="21741"/>
  <c r="T260" i="21741"/>
  <c r="W260" i="21741"/>
  <c r="Y272" i="21741" s="1"/>
  <c r="Z260" i="21741"/>
  <c r="AC260" i="21741"/>
  <c r="AE272" i="21741" s="1"/>
  <c r="F261" i="21741"/>
  <c r="G261" i="21741"/>
  <c r="I261" i="21741"/>
  <c r="J261" i="21741"/>
  <c r="L261" i="21741"/>
  <c r="M261" i="21741"/>
  <c r="O261" i="21741"/>
  <c r="P261" i="21741"/>
  <c r="Q261" i="21741"/>
  <c r="T261" i="21741"/>
  <c r="W261" i="21741"/>
  <c r="Z261" i="21741"/>
  <c r="AC261" i="21741"/>
  <c r="F262" i="21741"/>
  <c r="G262" i="21741"/>
  <c r="I262" i="21741"/>
  <c r="J262" i="21741"/>
  <c r="L262" i="21741"/>
  <c r="M262" i="21741"/>
  <c r="O262" i="21741"/>
  <c r="P262" i="21741"/>
  <c r="Q262" i="21741"/>
  <c r="T262" i="21741"/>
  <c r="W262" i="21741"/>
  <c r="F263" i="21741"/>
  <c r="G263" i="21741"/>
  <c r="I263" i="21741"/>
  <c r="J263" i="21741"/>
  <c r="L263" i="21741"/>
  <c r="M263" i="21741"/>
  <c r="O263" i="21741"/>
  <c r="P263" i="21741"/>
  <c r="Q263" i="21741"/>
  <c r="T263" i="21741"/>
  <c r="W263" i="21741"/>
  <c r="AA263" i="21741"/>
  <c r="F264" i="21741"/>
  <c r="G264" i="21741"/>
  <c r="I264" i="21741"/>
  <c r="J264" i="21741"/>
  <c r="L264" i="21741"/>
  <c r="M264" i="21741"/>
  <c r="O264" i="21741"/>
  <c r="P264" i="21741"/>
  <c r="Q264" i="21741"/>
  <c r="R264" i="21741"/>
  <c r="T264" i="21741"/>
  <c r="W264" i="21741"/>
  <c r="AB276" i="21741"/>
  <c r="AD264" i="21741"/>
  <c r="F265" i="21741"/>
  <c r="G265" i="21741"/>
  <c r="I265" i="21741"/>
  <c r="J265" i="21741"/>
  <c r="L265" i="21741"/>
  <c r="M265" i="21741"/>
  <c r="O265" i="21741"/>
  <c r="P265" i="21741"/>
  <c r="Q265" i="21741"/>
  <c r="R265" i="21741"/>
  <c r="AA265" i="21741"/>
  <c r="AD265" i="21741"/>
  <c r="F266" i="21741"/>
  <c r="G266" i="21741"/>
  <c r="I266" i="21741"/>
  <c r="J266" i="21741"/>
  <c r="L266" i="21741"/>
  <c r="M266" i="21741"/>
  <c r="O266" i="21741"/>
  <c r="P266" i="21741"/>
  <c r="Q266" i="21741"/>
  <c r="R266" i="21741"/>
  <c r="AA266" i="21741"/>
  <c r="AD266" i="21741"/>
  <c r="F267" i="21741"/>
  <c r="G267" i="21741"/>
  <c r="I267" i="21741"/>
  <c r="J267" i="21741"/>
  <c r="L267" i="21741"/>
  <c r="M267" i="21741"/>
  <c r="O267" i="21741"/>
  <c r="P267" i="21741"/>
  <c r="Q267" i="21741"/>
  <c r="R267" i="21741"/>
  <c r="AD267" i="21741"/>
  <c r="F268" i="21741"/>
  <c r="G268" i="21741"/>
  <c r="I268" i="21741"/>
  <c r="J268" i="21741"/>
  <c r="L268" i="21741"/>
  <c r="M268" i="21741"/>
  <c r="O268" i="21741"/>
  <c r="P268" i="21741"/>
  <c r="Q268" i="21741"/>
  <c r="R268" i="21741"/>
  <c r="AA268" i="21741"/>
  <c r="AD268" i="21741"/>
  <c r="F269" i="21741"/>
  <c r="G269" i="21741"/>
  <c r="I269" i="21741"/>
  <c r="J269" i="21741"/>
  <c r="L269" i="21741"/>
  <c r="M269" i="21741"/>
  <c r="O269" i="21741"/>
  <c r="P269" i="21741"/>
  <c r="Q269" i="21741"/>
  <c r="R269" i="21741"/>
  <c r="AA269" i="21741"/>
  <c r="AD269" i="21741"/>
  <c r="F270" i="21741"/>
  <c r="G270" i="21741"/>
  <c r="I270" i="21741"/>
  <c r="J270" i="21741"/>
  <c r="L270" i="21741"/>
  <c r="M270" i="21741"/>
  <c r="O270" i="21741"/>
  <c r="P270" i="21741"/>
  <c r="Q270" i="21741"/>
  <c r="R270" i="21741"/>
  <c r="AA270" i="21741"/>
  <c r="AD270" i="21741"/>
  <c r="F271" i="21741"/>
  <c r="G271" i="21741"/>
  <c r="I271" i="21741"/>
  <c r="J271" i="21741"/>
  <c r="L271" i="21741"/>
  <c r="M271" i="21741"/>
  <c r="O271" i="21741"/>
  <c r="P271" i="21741"/>
  <c r="Q271" i="21741"/>
  <c r="R271" i="21741"/>
  <c r="AA271" i="21741"/>
  <c r="AD271" i="21741"/>
  <c r="F272" i="21741"/>
  <c r="G272" i="21741"/>
  <c r="I272" i="21741"/>
  <c r="J272" i="21741"/>
  <c r="L272" i="21741"/>
  <c r="M272" i="21741"/>
  <c r="O272" i="21741"/>
  <c r="P272" i="21741"/>
  <c r="Q272" i="21741"/>
  <c r="R272" i="21741"/>
  <c r="AA272" i="21741"/>
  <c r="AD272" i="21741"/>
  <c r="F273" i="21741"/>
  <c r="G273" i="21741"/>
  <c r="I273" i="21741"/>
  <c r="J273" i="21741"/>
  <c r="L273" i="21741"/>
  <c r="M273" i="21741"/>
  <c r="O273" i="21741"/>
  <c r="P273" i="21741"/>
  <c r="Q273" i="21741"/>
  <c r="R273" i="21741"/>
  <c r="AA273" i="21741"/>
  <c r="M6" i="1"/>
  <c r="M31" i="1"/>
  <c r="N31" i="1" s="1"/>
  <c r="M32" i="1"/>
  <c r="M33" i="1"/>
  <c r="F53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O143" i="1" s="1"/>
  <c r="M144" i="1"/>
  <c r="M145" i="1"/>
  <c r="M146" i="1"/>
  <c r="M147" i="1"/>
  <c r="M148" i="1"/>
  <c r="M149" i="1"/>
  <c r="M150" i="1"/>
  <c r="M151" i="1"/>
  <c r="E152" i="1"/>
  <c r="F152" i="1"/>
  <c r="C29" i="2224" s="1"/>
  <c r="H152" i="1"/>
  <c r="I152" i="1"/>
  <c r="D29" i="2224" s="1"/>
  <c r="M152" i="1"/>
  <c r="E153" i="1"/>
  <c r="F153" i="1"/>
  <c r="C30" i="2224" s="1"/>
  <c r="H153" i="1"/>
  <c r="I153" i="1"/>
  <c r="D30" i="2224" s="1"/>
  <c r="M153" i="1"/>
  <c r="E154" i="1"/>
  <c r="F154" i="1"/>
  <c r="C31" i="2224" s="1"/>
  <c r="H154" i="1"/>
  <c r="I154" i="1"/>
  <c r="D31" i="2224" s="1"/>
  <c r="M154" i="1"/>
  <c r="E155" i="1"/>
  <c r="F155" i="1"/>
  <c r="C32" i="2224" s="1"/>
  <c r="H155" i="1"/>
  <c r="I155" i="1"/>
  <c r="D32" i="2224" s="1"/>
  <c r="M155" i="1"/>
  <c r="E156" i="1"/>
  <c r="F156" i="1"/>
  <c r="C33" i="2224" s="1"/>
  <c r="H156" i="1"/>
  <c r="I156" i="1"/>
  <c r="D33" i="2224" s="1"/>
  <c r="M156" i="1"/>
  <c r="E157" i="1"/>
  <c r="F157" i="1"/>
  <c r="C34" i="2224" s="1"/>
  <c r="H157" i="1"/>
  <c r="I157" i="1"/>
  <c r="D34" i="2224" s="1"/>
  <c r="M157" i="1"/>
  <c r="E158" i="1"/>
  <c r="F158" i="1"/>
  <c r="C35" i="2224" s="1"/>
  <c r="H158" i="1"/>
  <c r="I158" i="1"/>
  <c r="D35" i="2224" s="1"/>
  <c r="M158" i="1"/>
  <c r="E159" i="1"/>
  <c r="F159" i="1"/>
  <c r="C36" i="2224" s="1"/>
  <c r="H159" i="1"/>
  <c r="I159" i="1"/>
  <c r="D36" i="2224" s="1"/>
  <c r="M159" i="1"/>
  <c r="E160" i="1"/>
  <c r="F160" i="1"/>
  <c r="C37" i="2224" s="1"/>
  <c r="H160" i="1"/>
  <c r="I160" i="1"/>
  <c r="D37" i="2224" s="1"/>
  <c r="M160" i="1"/>
  <c r="E161" i="1"/>
  <c r="F161" i="1"/>
  <c r="C38" i="2224" s="1"/>
  <c r="H161" i="1"/>
  <c r="I161" i="1"/>
  <c r="D38" i="2224" s="1"/>
  <c r="M161" i="1"/>
  <c r="E162" i="1"/>
  <c r="F162" i="1"/>
  <c r="C39" i="2224" s="1"/>
  <c r="H162" i="1"/>
  <c r="I162" i="1"/>
  <c r="D39" i="2224" s="1"/>
  <c r="M162" i="1"/>
  <c r="E163" i="1"/>
  <c r="F163" i="1"/>
  <c r="C40" i="2224" s="1"/>
  <c r="H163" i="1"/>
  <c r="I163" i="1"/>
  <c r="D40" i="2224" s="1"/>
  <c r="M163" i="1"/>
  <c r="E164" i="1"/>
  <c r="F164" i="1"/>
  <c r="C41" i="2224" s="1"/>
  <c r="H164" i="1"/>
  <c r="I164" i="1"/>
  <c r="D41" i="2224" s="1"/>
  <c r="M164" i="1"/>
  <c r="E165" i="1"/>
  <c r="F165" i="1"/>
  <c r="C42" i="2224" s="1"/>
  <c r="H165" i="1"/>
  <c r="I165" i="1"/>
  <c r="D42" i="2224" s="1"/>
  <c r="M165" i="1"/>
  <c r="E166" i="1"/>
  <c r="F166" i="1"/>
  <c r="C43" i="2224" s="1"/>
  <c r="H166" i="1"/>
  <c r="I166" i="1"/>
  <c r="D43" i="2224" s="1"/>
  <c r="M166" i="1"/>
  <c r="E167" i="1"/>
  <c r="F167" i="1"/>
  <c r="C44" i="2224" s="1"/>
  <c r="H167" i="1"/>
  <c r="I167" i="1"/>
  <c r="D44" i="2224" s="1"/>
  <c r="M167" i="1"/>
  <c r="E168" i="1"/>
  <c r="F168" i="1"/>
  <c r="C45" i="2224" s="1"/>
  <c r="H168" i="1"/>
  <c r="I168" i="1"/>
  <c r="D45" i="2224" s="1"/>
  <c r="M168" i="1"/>
  <c r="E169" i="1"/>
  <c r="F169" i="1"/>
  <c r="C46" i="2224" s="1"/>
  <c r="H169" i="1"/>
  <c r="I169" i="1"/>
  <c r="D46" i="2224" s="1"/>
  <c r="M169" i="1"/>
  <c r="E170" i="1"/>
  <c r="F170" i="1"/>
  <c r="C47" i="2224" s="1"/>
  <c r="H170" i="1"/>
  <c r="I170" i="1"/>
  <c r="D47" i="2224" s="1"/>
  <c r="M170" i="1"/>
  <c r="E171" i="1"/>
  <c r="F171" i="1"/>
  <c r="C48" i="2224" s="1"/>
  <c r="H171" i="1"/>
  <c r="I171" i="1"/>
  <c r="D48" i="2224" s="1"/>
  <c r="M171" i="1"/>
  <c r="E172" i="1"/>
  <c r="F172" i="1"/>
  <c r="C49" i="2224" s="1"/>
  <c r="H172" i="1"/>
  <c r="I172" i="1"/>
  <c r="D49" i="2224" s="1"/>
  <c r="M172" i="1"/>
  <c r="E173" i="1"/>
  <c r="F173" i="1"/>
  <c r="C50" i="2224" s="1"/>
  <c r="H173" i="1"/>
  <c r="I173" i="1"/>
  <c r="D50" i="2224" s="1"/>
  <c r="M173" i="1"/>
  <c r="E174" i="1"/>
  <c r="F174" i="1"/>
  <c r="C51" i="2224" s="1"/>
  <c r="H174" i="1"/>
  <c r="I174" i="1"/>
  <c r="D51" i="2224" s="1"/>
  <c r="M174" i="1"/>
  <c r="E175" i="1"/>
  <c r="F175" i="1"/>
  <c r="C52" i="2224" s="1"/>
  <c r="H175" i="1"/>
  <c r="I175" i="1"/>
  <c r="D52" i="2224" s="1"/>
  <c r="M175" i="1"/>
  <c r="E176" i="1"/>
  <c r="F176" i="1"/>
  <c r="C53" i="2224" s="1"/>
  <c r="H176" i="1"/>
  <c r="I176" i="1"/>
  <c r="D53" i="2224" s="1"/>
  <c r="M176" i="1"/>
  <c r="N177" i="1" s="1"/>
  <c r="E177" i="1"/>
  <c r="F177" i="1"/>
  <c r="C54" i="2224" s="1"/>
  <c r="H177" i="1"/>
  <c r="I177" i="1"/>
  <c r="D54" i="2224" s="1"/>
  <c r="M177" i="1"/>
  <c r="E178" i="1"/>
  <c r="F178" i="1"/>
  <c r="C55" i="2224" s="1"/>
  <c r="H178" i="1"/>
  <c r="I178" i="1"/>
  <c r="D55" i="2224" s="1"/>
  <c r="M178" i="1"/>
  <c r="N178" i="1" s="1"/>
  <c r="E179" i="1"/>
  <c r="F179" i="1"/>
  <c r="C56" i="2224" s="1"/>
  <c r="H179" i="1"/>
  <c r="I179" i="1"/>
  <c r="D56" i="2224" s="1"/>
  <c r="M179" i="1"/>
  <c r="E180" i="1"/>
  <c r="F180" i="1"/>
  <c r="C57" i="2224" s="1"/>
  <c r="H180" i="1"/>
  <c r="I180" i="1"/>
  <c r="D57" i="2224" s="1"/>
  <c r="M180" i="1"/>
  <c r="E181" i="1"/>
  <c r="F181" i="1"/>
  <c r="C58" i="2224" s="1"/>
  <c r="H181" i="1"/>
  <c r="I181" i="1"/>
  <c r="D58" i="2224" s="1"/>
  <c r="M181" i="1"/>
  <c r="E182" i="1"/>
  <c r="F182" i="1"/>
  <c r="C59" i="2224" s="1"/>
  <c r="H182" i="1"/>
  <c r="I182" i="1"/>
  <c r="D59" i="2224" s="1"/>
  <c r="M182" i="1"/>
  <c r="E183" i="1"/>
  <c r="F183" i="1"/>
  <c r="C60" i="2224" s="1"/>
  <c r="H183" i="1"/>
  <c r="I183" i="1"/>
  <c r="D60" i="2224" s="1"/>
  <c r="M183" i="1"/>
  <c r="E184" i="1"/>
  <c r="F184" i="1"/>
  <c r="C61" i="2224" s="1"/>
  <c r="H184" i="1"/>
  <c r="I184" i="1"/>
  <c r="D61" i="2224" s="1"/>
  <c r="M184" i="1"/>
  <c r="E185" i="1"/>
  <c r="F185" i="1"/>
  <c r="C62" i="2224" s="1"/>
  <c r="H185" i="1"/>
  <c r="I185" i="1"/>
  <c r="D62" i="2224" s="1"/>
  <c r="M185" i="1"/>
  <c r="E186" i="1"/>
  <c r="F186" i="1"/>
  <c r="C63" i="2224" s="1"/>
  <c r="H186" i="1"/>
  <c r="I186" i="1"/>
  <c r="D63" i="2224" s="1"/>
  <c r="M186" i="1"/>
  <c r="E187" i="1"/>
  <c r="F187" i="1"/>
  <c r="C64" i="2224" s="1"/>
  <c r="H187" i="1"/>
  <c r="I187" i="1"/>
  <c r="D64" i="2224" s="1"/>
  <c r="M187" i="1"/>
  <c r="E188" i="1"/>
  <c r="F188" i="1"/>
  <c r="C65" i="2224" s="1"/>
  <c r="H188" i="1"/>
  <c r="I188" i="1"/>
  <c r="D65" i="2224" s="1"/>
  <c r="M188" i="1"/>
  <c r="E189" i="1"/>
  <c r="F189" i="1"/>
  <c r="C66" i="2224" s="1"/>
  <c r="H189" i="1"/>
  <c r="I189" i="1"/>
  <c r="D66" i="2224" s="1"/>
  <c r="M189" i="1"/>
  <c r="E190" i="1"/>
  <c r="F190" i="1"/>
  <c r="C67" i="2224" s="1"/>
  <c r="H190" i="1"/>
  <c r="I190" i="1"/>
  <c r="D67" i="2224" s="1"/>
  <c r="M190" i="1"/>
  <c r="O190" i="1" s="1"/>
  <c r="E191" i="1"/>
  <c r="F191" i="1"/>
  <c r="C68" i="2224" s="1"/>
  <c r="H191" i="1"/>
  <c r="I191" i="1"/>
  <c r="D68" i="2224" s="1"/>
  <c r="M191" i="1"/>
  <c r="E192" i="1"/>
  <c r="F192" i="1"/>
  <c r="C69" i="2224" s="1"/>
  <c r="H192" i="1"/>
  <c r="I192" i="1"/>
  <c r="D69" i="2224" s="1"/>
  <c r="M192" i="1"/>
  <c r="E193" i="1"/>
  <c r="F193" i="1"/>
  <c r="C70" i="2224" s="1"/>
  <c r="H193" i="1"/>
  <c r="I193" i="1"/>
  <c r="D70" i="2224" s="1"/>
  <c r="M193" i="1"/>
  <c r="E194" i="1"/>
  <c r="F194" i="1"/>
  <c r="C71" i="2224" s="1"/>
  <c r="H194" i="1"/>
  <c r="I194" i="1"/>
  <c r="D71" i="2224" s="1"/>
  <c r="M194" i="1"/>
  <c r="O194" i="1" s="1"/>
  <c r="E195" i="1"/>
  <c r="F195" i="1"/>
  <c r="C72" i="2224" s="1"/>
  <c r="H195" i="1"/>
  <c r="I195" i="1"/>
  <c r="D72" i="2224" s="1"/>
  <c r="M195" i="1"/>
  <c r="E196" i="1"/>
  <c r="F196" i="1"/>
  <c r="C73" i="2224" s="1"/>
  <c r="H196" i="1"/>
  <c r="I196" i="1"/>
  <c r="D73" i="2224" s="1"/>
  <c r="M196" i="1"/>
  <c r="E197" i="1"/>
  <c r="F197" i="1"/>
  <c r="C74" i="2224" s="1"/>
  <c r="H197" i="1"/>
  <c r="I197" i="1"/>
  <c r="D74" i="2224" s="1"/>
  <c r="M197" i="1"/>
  <c r="O197" i="1" s="1"/>
  <c r="E198" i="1"/>
  <c r="F198" i="1"/>
  <c r="C75" i="2224" s="1"/>
  <c r="H198" i="1"/>
  <c r="I198" i="1"/>
  <c r="D75" i="2224" s="1"/>
  <c r="M198" i="1"/>
  <c r="E199" i="1"/>
  <c r="F199" i="1"/>
  <c r="C76" i="2224" s="1"/>
  <c r="H199" i="1"/>
  <c r="I199" i="1"/>
  <c r="D76" i="2224" s="1"/>
  <c r="M199" i="1"/>
  <c r="O199" i="1" s="1"/>
  <c r="E200" i="1"/>
  <c r="F200" i="1"/>
  <c r="C77" i="2224" s="1"/>
  <c r="H200" i="1"/>
  <c r="I200" i="1"/>
  <c r="D77" i="2224" s="1"/>
  <c r="M200" i="1"/>
  <c r="E201" i="1"/>
  <c r="F201" i="1"/>
  <c r="C78" i="2224" s="1"/>
  <c r="H201" i="1"/>
  <c r="I201" i="1"/>
  <c r="D78" i="2224" s="1"/>
  <c r="M201" i="1"/>
  <c r="E202" i="1"/>
  <c r="F202" i="1"/>
  <c r="C79" i="2224" s="1"/>
  <c r="H202" i="1"/>
  <c r="I202" i="1"/>
  <c r="D79" i="2224" s="1"/>
  <c r="M202" i="1"/>
  <c r="O202" i="1" s="1"/>
  <c r="E203" i="1"/>
  <c r="F203" i="1"/>
  <c r="C80" i="2224" s="1"/>
  <c r="H203" i="1"/>
  <c r="I203" i="1"/>
  <c r="D80" i="2224" s="1"/>
  <c r="M203" i="1"/>
  <c r="E204" i="1"/>
  <c r="F204" i="1"/>
  <c r="C81" i="2224" s="1"/>
  <c r="H204" i="1"/>
  <c r="I204" i="1"/>
  <c r="D81" i="2224" s="1"/>
  <c r="M204" i="1"/>
  <c r="E205" i="1"/>
  <c r="F205" i="1"/>
  <c r="C82" i="2224" s="1"/>
  <c r="H205" i="1"/>
  <c r="I205" i="1"/>
  <c r="D82" i="2224" s="1"/>
  <c r="M205" i="1"/>
  <c r="E206" i="1"/>
  <c r="F206" i="1"/>
  <c r="C83" i="2224" s="1"/>
  <c r="H206" i="1"/>
  <c r="I206" i="1"/>
  <c r="D83" i="2224" s="1"/>
  <c r="M206" i="1"/>
  <c r="E207" i="1"/>
  <c r="F207" i="1"/>
  <c r="C84" i="2224" s="1"/>
  <c r="H207" i="1"/>
  <c r="I207" i="1"/>
  <c r="D84" i="2224" s="1"/>
  <c r="M207" i="1"/>
  <c r="E208" i="1"/>
  <c r="F208" i="1"/>
  <c r="C85" i="2224" s="1"/>
  <c r="H208" i="1"/>
  <c r="I208" i="1"/>
  <c r="D85" i="2224" s="1"/>
  <c r="M208" i="1"/>
  <c r="E209" i="1"/>
  <c r="F209" i="1"/>
  <c r="C86" i="2224" s="1"/>
  <c r="H209" i="1"/>
  <c r="I209" i="1"/>
  <c r="D86" i="2224" s="1"/>
  <c r="M209" i="1"/>
  <c r="E210" i="1"/>
  <c r="F210" i="1"/>
  <c r="C87" i="2224" s="1"/>
  <c r="H210" i="1"/>
  <c r="I210" i="1"/>
  <c r="D87" i="2224" s="1"/>
  <c r="M210" i="1"/>
  <c r="E211" i="1"/>
  <c r="F211" i="1"/>
  <c r="C88" i="2224" s="1"/>
  <c r="H211" i="1"/>
  <c r="I211" i="1"/>
  <c r="D88" i="2224" s="1"/>
  <c r="M211" i="1"/>
  <c r="E212" i="1"/>
  <c r="F212" i="1"/>
  <c r="C89" i="2224" s="1"/>
  <c r="H212" i="1"/>
  <c r="I212" i="1"/>
  <c r="D89" i="2224" s="1"/>
  <c r="M212" i="1"/>
  <c r="E213" i="1"/>
  <c r="F213" i="1"/>
  <c r="C90" i="2224" s="1"/>
  <c r="H213" i="1"/>
  <c r="I213" i="1"/>
  <c r="D90" i="2224" s="1"/>
  <c r="M213" i="1"/>
  <c r="E214" i="1"/>
  <c r="F214" i="1"/>
  <c r="C91" i="2224" s="1"/>
  <c r="H214" i="1"/>
  <c r="I214" i="1"/>
  <c r="D91" i="2224" s="1"/>
  <c r="M214" i="1"/>
  <c r="E215" i="1"/>
  <c r="F215" i="1"/>
  <c r="C92" i="2224" s="1"/>
  <c r="H215" i="1"/>
  <c r="I215" i="1"/>
  <c r="D92" i="2224" s="1"/>
  <c r="M215" i="1"/>
  <c r="E216" i="1"/>
  <c r="F216" i="1"/>
  <c r="C93" i="2224" s="1"/>
  <c r="H216" i="1"/>
  <c r="I216" i="1"/>
  <c r="D93" i="2224" s="1"/>
  <c r="M216" i="1"/>
  <c r="E217" i="1"/>
  <c r="F217" i="1"/>
  <c r="C94" i="2224" s="1"/>
  <c r="H217" i="1"/>
  <c r="I217" i="1"/>
  <c r="D94" i="2224" s="1"/>
  <c r="M217" i="1"/>
  <c r="E218" i="1"/>
  <c r="F218" i="1"/>
  <c r="C95" i="2224" s="1"/>
  <c r="H218" i="1"/>
  <c r="I218" i="1"/>
  <c r="D95" i="2224" s="1"/>
  <c r="M218" i="1"/>
  <c r="E219" i="1"/>
  <c r="F219" i="1"/>
  <c r="C96" i="2224" s="1"/>
  <c r="H219" i="1"/>
  <c r="I219" i="1"/>
  <c r="D96" i="2224" s="1"/>
  <c r="M219" i="1"/>
  <c r="E220" i="1"/>
  <c r="F220" i="1"/>
  <c r="C97" i="2224" s="1"/>
  <c r="H220" i="1"/>
  <c r="I220" i="1"/>
  <c r="D97" i="2224" s="1"/>
  <c r="M220" i="1"/>
  <c r="E221" i="1"/>
  <c r="F221" i="1"/>
  <c r="C98" i="2224" s="1"/>
  <c r="H221" i="1"/>
  <c r="I221" i="1"/>
  <c r="D98" i="2224" s="1"/>
  <c r="M221" i="1"/>
  <c r="E222" i="1"/>
  <c r="F222" i="1"/>
  <c r="C99" i="2224" s="1"/>
  <c r="H222" i="1"/>
  <c r="I222" i="1"/>
  <c r="D99" i="2224" s="1"/>
  <c r="M222" i="1"/>
  <c r="E223" i="1"/>
  <c r="F223" i="1"/>
  <c r="C100" i="2224" s="1"/>
  <c r="H223" i="1"/>
  <c r="I223" i="1"/>
  <c r="D100" i="2224" s="1"/>
  <c r="M223" i="1"/>
  <c r="E224" i="1"/>
  <c r="F224" i="1"/>
  <c r="C101" i="2224" s="1"/>
  <c r="H224" i="1"/>
  <c r="I224" i="1"/>
  <c r="D101" i="2224" s="1"/>
  <c r="M224" i="1"/>
  <c r="E225" i="1"/>
  <c r="F225" i="1"/>
  <c r="C102" i="2224" s="1"/>
  <c r="H225" i="1"/>
  <c r="I225" i="1"/>
  <c r="D102" i="2224" s="1"/>
  <c r="M225" i="1"/>
  <c r="O225" i="1" s="1"/>
  <c r="E226" i="1"/>
  <c r="F226" i="1"/>
  <c r="C103" i="2224" s="1"/>
  <c r="H226" i="1"/>
  <c r="I226" i="1"/>
  <c r="D103" i="2224" s="1"/>
  <c r="M226" i="1"/>
  <c r="E227" i="1"/>
  <c r="F227" i="1"/>
  <c r="C104" i="2224" s="1"/>
  <c r="H227" i="1"/>
  <c r="I227" i="1"/>
  <c r="D104" i="2224" s="1"/>
  <c r="M227" i="1"/>
  <c r="E228" i="1"/>
  <c r="F228" i="1"/>
  <c r="C105" i="2224" s="1"/>
  <c r="H228" i="1"/>
  <c r="I228" i="1"/>
  <c r="D105" i="2224" s="1"/>
  <c r="M228" i="1"/>
  <c r="O228" i="1" s="1"/>
  <c r="E229" i="1"/>
  <c r="F229" i="1"/>
  <c r="C106" i="2224" s="1"/>
  <c r="H229" i="1"/>
  <c r="I229" i="1"/>
  <c r="D106" i="2224" s="1"/>
  <c r="M229" i="1"/>
  <c r="E230" i="1"/>
  <c r="F230" i="1"/>
  <c r="C107" i="2224" s="1"/>
  <c r="H230" i="1"/>
  <c r="I230" i="1"/>
  <c r="D107" i="2224" s="1"/>
  <c r="M230" i="1"/>
  <c r="E231" i="1"/>
  <c r="F231" i="1"/>
  <c r="C108" i="2224" s="1"/>
  <c r="H231" i="1"/>
  <c r="I231" i="1"/>
  <c r="D108" i="2224" s="1"/>
  <c r="M231" i="1"/>
  <c r="E232" i="1"/>
  <c r="F232" i="1"/>
  <c r="C109" i="2224" s="1"/>
  <c r="H232" i="1"/>
  <c r="I232" i="1"/>
  <c r="D109" i="2224" s="1"/>
  <c r="M232" i="1"/>
  <c r="O232" i="1" s="1"/>
  <c r="E233" i="1"/>
  <c r="F233" i="1"/>
  <c r="C110" i="2224" s="1"/>
  <c r="H233" i="1"/>
  <c r="I233" i="1"/>
  <c r="D110" i="2224" s="1"/>
  <c r="M233" i="1"/>
  <c r="O233" i="1" s="1"/>
  <c r="E234" i="1"/>
  <c r="F234" i="1"/>
  <c r="C111" i="2224" s="1"/>
  <c r="H234" i="1"/>
  <c r="I234" i="1"/>
  <c r="D111" i="2224" s="1"/>
  <c r="M234" i="1"/>
  <c r="E235" i="1"/>
  <c r="F235" i="1"/>
  <c r="C112" i="2224" s="1"/>
  <c r="H235" i="1"/>
  <c r="I235" i="1"/>
  <c r="D112" i="2224" s="1"/>
  <c r="M235" i="1"/>
  <c r="E236" i="1"/>
  <c r="F236" i="1"/>
  <c r="C113" i="2224" s="1"/>
  <c r="H236" i="1"/>
  <c r="I236" i="1"/>
  <c r="D113" i="2224" s="1"/>
  <c r="M236" i="1"/>
  <c r="E237" i="1"/>
  <c r="F237" i="1"/>
  <c r="C114" i="2224" s="1"/>
  <c r="H237" i="1"/>
  <c r="I237" i="1"/>
  <c r="D114" i="2224" s="1"/>
  <c r="M237" i="1"/>
  <c r="E238" i="1"/>
  <c r="F238" i="1"/>
  <c r="C115" i="2224" s="1"/>
  <c r="H238" i="1"/>
  <c r="I238" i="1"/>
  <c r="D115" i="2224" s="1"/>
  <c r="M238" i="1"/>
  <c r="E239" i="1"/>
  <c r="F239" i="1"/>
  <c r="C116" i="2224" s="1"/>
  <c r="H239" i="1"/>
  <c r="I239" i="1"/>
  <c r="D116" i="2224" s="1"/>
  <c r="M239" i="1"/>
  <c r="E240" i="1"/>
  <c r="F240" i="1"/>
  <c r="C117" i="2224" s="1"/>
  <c r="H240" i="1"/>
  <c r="I240" i="1"/>
  <c r="D117" i="2224" s="1"/>
  <c r="M240" i="1"/>
  <c r="O240" i="1" s="1"/>
  <c r="E241" i="1"/>
  <c r="F241" i="1"/>
  <c r="C118" i="2224" s="1"/>
  <c r="H241" i="1"/>
  <c r="I241" i="1"/>
  <c r="D118" i="2224" s="1"/>
  <c r="M241" i="1"/>
  <c r="E242" i="1"/>
  <c r="F242" i="1"/>
  <c r="C119" i="2224" s="1"/>
  <c r="H242" i="1"/>
  <c r="I242" i="1"/>
  <c r="D119" i="2224" s="1"/>
  <c r="M242" i="1"/>
  <c r="E243" i="1"/>
  <c r="F243" i="1"/>
  <c r="C120" i="2224" s="1"/>
  <c r="H243" i="1"/>
  <c r="I243" i="1"/>
  <c r="D120" i="2224" s="1"/>
  <c r="M243" i="1"/>
  <c r="E244" i="1"/>
  <c r="F244" i="1"/>
  <c r="C121" i="2224" s="1"/>
  <c r="H244" i="1"/>
  <c r="I244" i="1"/>
  <c r="D121" i="2224" s="1"/>
  <c r="M244" i="1"/>
  <c r="E245" i="1"/>
  <c r="F245" i="1"/>
  <c r="C122" i="2224" s="1"/>
  <c r="H245" i="1"/>
  <c r="I245" i="1"/>
  <c r="D122" i="2224" s="1"/>
  <c r="M245" i="1"/>
  <c r="E246" i="1"/>
  <c r="F246" i="1"/>
  <c r="C123" i="2224" s="1"/>
  <c r="H246" i="1"/>
  <c r="I246" i="1"/>
  <c r="D123" i="2224" s="1"/>
  <c r="M246" i="1"/>
  <c r="O246" i="1" s="1"/>
  <c r="E247" i="1"/>
  <c r="F247" i="1"/>
  <c r="C124" i="2224" s="1"/>
  <c r="H247" i="1"/>
  <c r="I247" i="1"/>
  <c r="D124" i="2224" s="1"/>
  <c r="M247" i="1"/>
  <c r="E248" i="1"/>
  <c r="F248" i="1"/>
  <c r="C125" i="2224" s="1"/>
  <c r="H248" i="1"/>
  <c r="I248" i="1"/>
  <c r="D125" i="2224" s="1"/>
  <c r="M248" i="1"/>
  <c r="E249" i="1"/>
  <c r="F249" i="1"/>
  <c r="C126" i="2224" s="1"/>
  <c r="H249" i="1"/>
  <c r="I249" i="1"/>
  <c r="D126" i="2224" s="1"/>
  <c r="M249" i="1"/>
  <c r="E250" i="1"/>
  <c r="F250" i="1"/>
  <c r="C127" i="2224" s="1"/>
  <c r="H250" i="1"/>
  <c r="I250" i="1"/>
  <c r="D127" i="2224" s="1"/>
  <c r="M250" i="1"/>
  <c r="E251" i="1"/>
  <c r="F251" i="1"/>
  <c r="C128" i="2224" s="1"/>
  <c r="H251" i="1"/>
  <c r="I251" i="1"/>
  <c r="D128" i="2224" s="1"/>
  <c r="M251" i="1"/>
  <c r="E252" i="1"/>
  <c r="F252" i="1"/>
  <c r="C129" i="2224" s="1"/>
  <c r="H252" i="1"/>
  <c r="I252" i="1"/>
  <c r="D129" i="2224" s="1"/>
  <c r="M252" i="1"/>
  <c r="E253" i="1"/>
  <c r="F253" i="1"/>
  <c r="C130" i="2224" s="1"/>
  <c r="H253" i="1"/>
  <c r="I253" i="1"/>
  <c r="D130" i="2224" s="1"/>
  <c r="M253" i="1"/>
  <c r="E254" i="1"/>
  <c r="F254" i="1"/>
  <c r="C131" i="2224" s="1"/>
  <c r="H254" i="1"/>
  <c r="I254" i="1"/>
  <c r="D131" i="2224" s="1"/>
  <c r="M254" i="1"/>
  <c r="E255" i="1"/>
  <c r="F255" i="1"/>
  <c r="C132" i="2224" s="1"/>
  <c r="H255" i="1"/>
  <c r="I255" i="1"/>
  <c r="D132" i="2224" s="1"/>
  <c r="M255" i="1"/>
  <c r="E256" i="1"/>
  <c r="F256" i="1"/>
  <c r="C133" i="2224" s="1"/>
  <c r="H256" i="1"/>
  <c r="I256" i="1"/>
  <c r="D133" i="2224" s="1"/>
  <c r="M256" i="1"/>
  <c r="E257" i="1"/>
  <c r="F257" i="1"/>
  <c r="C134" i="2224" s="1"/>
  <c r="H257" i="1"/>
  <c r="I257" i="1"/>
  <c r="D134" i="2224" s="1"/>
  <c r="M257" i="1"/>
  <c r="E258" i="1"/>
  <c r="F258" i="1"/>
  <c r="C135" i="2224" s="1"/>
  <c r="H258" i="1"/>
  <c r="I258" i="1"/>
  <c r="D135" i="2224" s="1"/>
  <c r="M258" i="1"/>
  <c r="E259" i="1"/>
  <c r="F259" i="1"/>
  <c r="C136" i="2224" s="1"/>
  <c r="H259" i="1"/>
  <c r="I259" i="1"/>
  <c r="D136" i="2224" s="1"/>
  <c r="M259" i="1"/>
  <c r="E260" i="1"/>
  <c r="F260" i="1"/>
  <c r="C137" i="2224" s="1"/>
  <c r="H260" i="1"/>
  <c r="I260" i="1"/>
  <c r="D137" i="2224" s="1"/>
  <c r="M260" i="1"/>
  <c r="E261" i="1"/>
  <c r="F261" i="1"/>
  <c r="C138" i="2224" s="1"/>
  <c r="H261" i="1"/>
  <c r="I261" i="1"/>
  <c r="D138" i="2224" s="1"/>
  <c r="M261" i="1"/>
  <c r="E262" i="1"/>
  <c r="F262" i="1"/>
  <c r="C139" i="2224" s="1"/>
  <c r="H262" i="1"/>
  <c r="I262" i="1"/>
  <c r="D139" i="2224" s="1"/>
  <c r="M262" i="1"/>
  <c r="E263" i="1"/>
  <c r="F263" i="1"/>
  <c r="C140" i="2224" s="1"/>
  <c r="H263" i="1"/>
  <c r="I263" i="1"/>
  <c r="D140" i="2224" s="1"/>
  <c r="M263" i="1"/>
  <c r="O263" i="1" s="1"/>
  <c r="E264" i="1"/>
  <c r="F264" i="1"/>
  <c r="C141" i="2224" s="1"/>
  <c r="H264" i="1"/>
  <c r="I264" i="1"/>
  <c r="D141" i="2224" s="1"/>
  <c r="M264" i="1"/>
  <c r="E265" i="1"/>
  <c r="F265" i="1"/>
  <c r="C142" i="2224" s="1"/>
  <c r="H265" i="1"/>
  <c r="I265" i="1"/>
  <c r="D142" i="2224" s="1"/>
  <c r="M265" i="1"/>
  <c r="E266" i="1"/>
  <c r="F266" i="1"/>
  <c r="C143" i="2224" s="1"/>
  <c r="H266" i="1"/>
  <c r="I266" i="1"/>
  <c r="D143" i="2224" s="1"/>
  <c r="M266" i="1"/>
  <c r="E267" i="1"/>
  <c r="F267" i="1"/>
  <c r="C144" i="2224" s="1"/>
  <c r="H267" i="1"/>
  <c r="I267" i="1"/>
  <c r="D144" i="2224" s="1"/>
  <c r="M267" i="1"/>
  <c r="E268" i="1"/>
  <c r="F268" i="1"/>
  <c r="C145" i="2224" s="1"/>
  <c r="H268" i="1"/>
  <c r="I268" i="1"/>
  <c r="D145" i="2224" s="1"/>
  <c r="M268" i="1"/>
  <c r="E269" i="1"/>
  <c r="F269" i="1"/>
  <c r="C146" i="2224" s="1"/>
  <c r="H269" i="1"/>
  <c r="I269" i="1"/>
  <c r="D146" i="2224" s="1"/>
  <c r="M269" i="1"/>
  <c r="E270" i="1"/>
  <c r="F270" i="1"/>
  <c r="C147" i="2224" s="1"/>
  <c r="H270" i="1"/>
  <c r="I270" i="1"/>
  <c r="D147" i="2224" s="1"/>
  <c r="M270" i="1"/>
  <c r="E271" i="1"/>
  <c r="F271" i="1"/>
  <c r="C148" i="2224" s="1"/>
  <c r="H271" i="1"/>
  <c r="I271" i="1"/>
  <c r="D148" i="2224" s="1"/>
  <c r="M271" i="1"/>
  <c r="R37" i="21741"/>
  <c r="AD273" i="21741"/>
  <c r="AB274" i="21741"/>
  <c r="Z52" i="21741"/>
  <c r="Z53" i="21741"/>
  <c r="Z44" i="21741"/>
  <c r="R39" i="21741"/>
  <c r="AC11" i="21741"/>
  <c r="AC10" i="21741"/>
  <c r="Q18" i="21741"/>
  <c r="Q83" i="21741"/>
  <c r="V271" i="21741"/>
  <c r="AD263" i="21741"/>
  <c r="J84" i="21741"/>
  <c r="AA267" i="21741"/>
  <c r="AA264" i="21741"/>
  <c r="Y230" i="21741"/>
  <c r="X227" i="21741"/>
  <c r="AA219" i="21741"/>
  <c r="AA215" i="21741"/>
  <c r="X211" i="21741"/>
  <c r="AD133" i="21741"/>
  <c r="AD237" i="21741"/>
  <c r="AD233" i="21741"/>
  <c r="AA187" i="21741"/>
  <c r="AB173" i="21741"/>
  <c r="Y166" i="21741"/>
  <c r="AB164" i="21741"/>
  <c r="P71" i="21741"/>
  <c r="J65" i="21741"/>
  <c r="Z65" i="21741"/>
  <c r="I65" i="21741"/>
  <c r="G58" i="21741"/>
  <c r="Q52" i="21741"/>
  <c r="Q46" i="21741"/>
  <c r="AA227" i="21741"/>
  <c r="X219" i="21741"/>
  <c r="AA211" i="21741"/>
  <c r="R129" i="21727"/>
  <c r="U221" i="21741"/>
  <c r="Y186" i="21741"/>
  <c r="AD184" i="21741"/>
  <c r="AE184" i="21741"/>
  <c r="Y169" i="21741"/>
  <c r="AC60" i="21741"/>
  <c r="AC36" i="21741"/>
  <c r="Y291" i="21741"/>
  <c r="R290" i="1"/>
  <c r="AB280" i="21741"/>
  <c r="AB165" i="21741"/>
  <c r="AA165" i="21741"/>
  <c r="AB157" i="21741"/>
  <c r="AA157" i="21741"/>
  <c r="AB169" i="21741"/>
  <c r="Z40" i="21741"/>
  <c r="AB209" i="21741"/>
  <c r="AE152" i="21741"/>
  <c r="AD152" i="21741"/>
  <c r="Y146" i="21741"/>
  <c r="X147" i="21741"/>
  <c r="Z77" i="21741"/>
  <c r="J73" i="21741"/>
  <c r="Z73" i="21741"/>
  <c r="Z72" i="21741"/>
  <c r="I73" i="21741"/>
  <c r="W48" i="21741"/>
  <c r="L48" i="21741"/>
  <c r="G47" i="21741"/>
  <c r="F46" i="21741"/>
  <c r="G45" i="21741"/>
  <c r="F45" i="21741"/>
  <c r="AD159" i="21741"/>
  <c r="AD158" i="21741"/>
  <c r="AA151" i="21741"/>
  <c r="X151" i="21741"/>
  <c r="AE160" i="21741"/>
  <c r="AE148" i="21741"/>
  <c r="AD149" i="21741"/>
  <c r="AE144" i="21741"/>
  <c r="AD145" i="21741"/>
  <c r="F78" i="21741"/>
  <c r="J69" i="21741"/>
  <c r="M56" i="21741"/>
  <c r="W56" i="21741"/>
  <c r="W52" i="21741"/>
  <c r="L57" i="21741"/>
  <c r="L56" i="21741"/>
  <c r="I53" i="21741"/>
  <c r="W13" i="21741"/>
  <c r="Z8" i="21741"/>
  <c r="V166" i="21741"/>
  <c r="Y165" i="21741"/>
  <c r="AC8" i="21741"/>
  <c r="X162" i="21741"/>
  <c r="U156" i="21741"/>
  <c r="U155" i="21741"/>
  <c r="U150" i="21741"/>
  <c r="U145" i="21741"/>
  <c r="AE153" i="21741"/>
  <c r="AD141" i="21741"/>
  <c r="AE149" i="21741"/>
  <c r="AD137" i="21741"/>
  <c r="Y132" i="21741"/>
  <c r="P83" i="21741"/>
  <c r="O67" i="21741"/>
  <c r="F62" i="21741"/>
  <c r="M59" i="21741"/>
  <c r="Q59" i="21741"/>
  <c r="J48" i="21741"/>
  <c r="J44" i="21741"/>
  <c r="O12" i="21741"/>
  <c r="P12" i="21741" s="1"/>
  <c r="O11" i="21741"/>
  <c r="P11" i="21741" s="1"/>
  <c r="V124" i="21727"/>
  <c r="AE164" i="21741"/>
  <c r="AE156" i="21741"/>
  <c r="I74" i="21741"/>
  <c r="M52" i="21741"/>
  <c r="R77" i="21741"/>
  <c r="W76" i="21741"/>
  <c r="Z61" i="21741"/>
  <c r="T60" i="21741"/>
  <c r="AC45" i="21741"/>
  <c r="Q37" i="21741"/>
  <c r="T36" i="21741"/>
  <c r="W17" i="21741"/>
  <c r="W9" i="21741"/>
  <c r="M86" i="21741"/>
  <c r="AC19" i="21741"/>
  <c r="R19" i="21741"/>
  <c r="O19" i="21741"/>
  <c r="P19" i="21741" s="1"/>
  <c r="P90" i="21741"/>
  <c r="U297" i="21741"/>
  <c r="J88" i="21741"/>
  <c r="M90" i="21741"/>
  <c r="F85" i="1"/>
  <c r="F89" i="1"/>
  <c r="T84" i="21741"/>
  <c r="G88" i="21741"/>
  <c r="Q19" i="21741"/>
  <c r="R159" i="21727"/>
  <c r="S284" i="1"/>
  <c r="I90" i="21741"/>
  <c r="AB297" i="21741"/>
  <c r="V297" i="21741"/>
  <c r="AA297" i="21741"/>
  <c r="AE291" i="21741"/>
  <c r="AE292" i="21741"/>
  <c r="AE286" i="21741"/>
  <c r="AD287" i="21741"/>
  <c r="AA186" i="21741"/>
  <c r="V268" i="21741"/>
  <c r="AA262" i="21741"/>
  <c r="U255" i="21741"/>
  <c r="AA214" i="21741"/>
  <c r="AE213" i="21741"/>
  <c r="V208" i="21741"/>
  <c r="V204" i="21741"/>
  <c r="V203" i="21741"/>
  <c r="AE200" i="21741"/>
  <c r="AE196" i="21741"/>
  <c r="AE192" i="21741"/>
  <c r="AB253" i="21741"/>
  <c r="AB237" i="21741"/>
  <c r="AA191" i="21741"/>
  <c r="X184" i="21741"/>
  <c r="X216" i="21741"/>
  <c r="Y215" i="21741"/>
  <c r="AD210" i="21741"/>
  <c r="U207" i="21741"/>
  <c r="X203" i="21741"/>
  <c r="U197" i="21741"/>
  <c r="V188" i="21741"/>
  <c r="AA182" i="21741"/>
  <c r="AB182" i="21741"/>
  <c r="Y181" i="21741"/>
  <c r="AE177" i="21741"/>
  <c r="AE168" i="21741"/>
  <c r="V167" i="21741"/>
  <c r="AE162" i="21741"/>
  <c r="AB161" i="21741"/>
  <c r="V160" i="21741"/>
  <c r="Y159" i="21741"/>
  <c r="X158" i="21741"/>
  <c r="AD156" i="21741"/>
  <c r="V152" i="21741"/>
  <c r="AE151" i="21741"/>
  <c r="X148" i="21741"/>
  <c r="AB142" i="21741"/>
  <c r="AD139" i="21741"/>
  <c r="U136" i="21741"/>
  <c r="G83" i="21741"/>
  <c r="I80" i="21741"/>
  <c r="Q75" i="21741"/>
  <c r="F68" i="21741"/>
  <c r="G67" i="21741"/>
  <c r="AC64" i="21741"/>
  <c r="Q60" i="21741"/>
  <c r="I60" i="21741"/>
  <c r="T46" i="21741"/>
  <c r="Z38" i="21741"/>
  <c r="J37" i="21741"/>
  <c r="I16" i="21741"/>
  <c r="I11" i="21741"/>
  <c r="O10" i="21741"/>
  <c r="T7" i="21741"/>
  <c r="AD169" i="21741"/>
  <c r="V148" i="21741"/>
  <c r="T67" i="21741"/>
  <c r="J60" i="21741"/>
  <c r="Z16" i="21741"/>
  <c r="Z15" i="21741"/>
  <c r="Z67" i="21741"/>
  <c r="Q55" i="21741"/>
  <c r="Z13" i="21741"/>
  <c r="X286" i="21741"/>
  <c r="AE298" i="21741"/>
  <c r="V149" i="21727"/>
  <c r="AB293" i="21741"/>
  <c r="V294" i="21741"/>
  <c r="U287" i="21741"/>
  <c r="Y290" i="21741"/>
  <c r="V293" i="21741"/>
  <c r="V298" i="21741"/>
  <c r="G92" i="21741"/>
  <c r="W77" i="21741"/>
  <c r="F40" i="21741"/>
  <c r="AB246" i="21741"/>
  <c r="AB242" i="21741"/>
  <c r="AD222" i="21741"/>
  <c r="V187" i="21741"/>
  <c r="AD186" i="21741"/>
  <c r="X174" i="21741"/>
  <c r="U168" i="21741"/>
  <c r="AD160" i="21741"/>
  <c r="AE157" i="21741"/>
  <c r="V156" i="21741"/>
  <c r="AB154" i="21741"/>
  <c r="U152" i="21741"/>
  <c r="V151" i="21741"/>
  <c r="AD146" i="21741"/>
  <c r="AA139" i="21741"/>
  <c r="V139" i="21741"/>
  <c r="G79" i="21741"/>
  <c r="L75" i="21741"/>
  <c r="G71" i="21741"/>
  <c r="L55" i="21741"/>
  <c r="AC52" i="21741"/>
  <c r="O44" i="21741"/>
  <c r="U232" i="21741"/>
  <c r="AA134" i="21741"/>
  <c r="Z76" i="21741"/>
  <c r="J79" i="21741"/>
  <c r="I75" i="21741"/>
  <c r="P70" i="21741"/>
  <c r="I70" i="21741"/>
  <c r="R64" i="21741"/>
  <c r="P44" i="21741"/>
  <c r="AC44" i="21741"/>
  <c r="T14" i="1"/>
  <c r="I14" i="21741"/>
  <c r="L157" i="1"/>
  <c r="V134" i="21727"/>
  <c r="V133" i="21727"/>
  <c r="AB300" i="21741"/>
  <c r="W269" i="1"/>
  <c r="AB287" i="21741"/>
  <c r="S288" i="1"/>
  <c r="U292" i="21741"/>
  <c r="U300" i="21741"/>
  <c r="AA300" i="21741"/>
  <c r="Q92" i="21741"/>
  <c r="V288" i="21741"/>
  <c r="U288" i="21741"/>
  <c r="AA288" i="21741"/>
  <c r="Z19" i="21741"/>
  <c r="AB299" i="21741"/>
  <c r="J92" i="21741"/>
  <c r="AB270" i="21741"/>
  <c r="X155" i="21741"/>
  <c r="AE150" i="21741"/>
  <c r="Y144" i="21741"/>
  <c r="Y134" i="21741"/>
  <c r="J80" i="21741"/>
  <c r="I77" i="21741"/>
  <c r="R50" i="21741"/>
  <c r="O16" i="21741"/>
  <c r="P16" i="21741" s="1"/>
  <c r="AB230" i="21741"/>
  <c r="U183" i="21741"/>
  <c r="AE176" i="21741"/>
  <c r="AA153" i="21741"/>
  <c r="V140" i="21741"/>
  <c r="Z75" i="21741"/>
  <c r="Y290" i="1"/>
  <c r="F87" i="21741"/>
  <c r="M93" i="21741"/>
  <c r="AB226" i="21741"/>
  <c r="AB202" i="21741"/>
  <c r="AE167" i="21741"/>
  <c r="Y167" i="21741"/>
  <c r="AA154" i="21741"/>
  <c r="AA150" i="21741"/>
  <c r="AB149" i="21741"/>
  <c r="V147" i="21741"/>
  <c r="U132" i="21741"/>
  <c r="Z60" i="21741"/>
  <c r="J52" i="21741"/>
  <c r="G49" i="21741"/>
  <c r="O13" i="21741"/>
  <c r="P13" i="21741" s="1"/>
  <c r="Z9" i="21741"/>
  <c r="V131" i="21727"/>
  <c r="AE179" i="21741"/>
  <c r="U148" i="21741"/>
  <c r="V132" i="21741"/>
  <c r="J64" i="21741"/>
  <c r="F49" i="21741"/>
  <c r="S283" i="1"/>
  <c r="R90" i="21741"/>
  <c r="G90" i="21741"/>
  <c r="V303" i="21741"/>
  <c r="F93" i="21741"/>
  <c r="V211" i="21741"/>
  <c r="V144" i="21741"/>
  <c r="Y265" i="21741"/>
  <c r="R72" i="21741"/>
  <c r="J70" i="21741"/>
  <c r="G39" i="21741"/>
  <c r="T17" i="21741"/>
  <c r="R8" i="21741"/>
  <c r="G86" i="21741"/>
  <c r="T18" i="21741"/>
  <c r="V289" i="21741"/>
  <c r="X260" i="21741"/>
  <c r="Z68" i="21741"/>
  <c r="R61" i="21741"/>
  <c r="U179" i="21741"/>
  <c r="AE172" i="21741"/>
  <c r="V143" i="21741"/>
  <c r="F64" i="21741"/>
  <c r="G60" i="21741"/>
  <c r="J38" i="21741"/>
  <c r="F19" i="21741"/>
  <c r="G19" i="21741" s="1"/>
  <c r="U293" i="21741"/>
  <c r="Y303" i="21741"/>
  <c r="AA302" i="21741"/>
  <c r="V304" i="21741"/>
  <c r="AD214" i="21741"/>
  <c r="F59" i="21741"/>
  <c r="T58" i="21741"/>
  <c r="T10" i="21741"/>
  <c r="Y292" i="21741"/>
  <c r="Y296" i="21741"/>
  <c r="I59" i="21741"/>
  <c r="Q47" i="21741"/>
  <c r="F42" i="21741"/>
  <c r="Z6" i="21741"/>
  <c r="AA294" i="21741"/>
  <c r="AC16" i="21741"/>
  <c r="G94" i="21741"/>
  <c r="J94" i="21741"/>
  <c r="M94" i="21741"/>
  <c r="L94" i="21741"/>
  <c r="Q94" i="21741"/>
  <c r="T64" i="21741"/>
  <c r="V68" i="21741" s="1"/>
  <c r="AB289" i="21741"/>
  <c r="P10" i="21741"/>
  <c r="R9" i="21741"/>
  <c r="AB309" i="21741"/>
  <c r="R173" i="21727"/>
  <c r="P9" i="21741"/>
  <c r="V308" i="21741"/>
  <c r="I21" i="21741"/>
  <c r="J21" i="21741" s="1"/>
  <c r="R94" i="21741"/>
  <c r="U307" i="21741"/>
  <c r="AB222" i="21741"/>
  <c r="O46" i="21741"/>
  <c r="F61" i="21741"/>
  <c r="U184" i="21741"/>
  <c r="P94" i="21741"/>
  <c r="V291" i="21741"/>
  <c r="AB295" i="21741"/>
  <c r="U296" i="21741"/>
  <c r="I97" i="21741"/>
  <c r="R96" i="21741"/>
  <c r="J96" i="21741"/>
  <c r="L185" i="1"/>
  <c r="Q87" i="21741"/>
  <c r="G87" i="21741"/>
  <c r="M87" i="21741"/>
  <c r="F88" i="21741"/>
  <c r="V319" i="1"/>
  <c r="U286" i="21741"/>
  <c r="V285" i="21741"/>
  <c r="Z80" i="21741"/>
  <c r="V174" i="21727"/>
  <c r="X310" i="21741"/>
  <c r="AD311" i="21741"/>
  <c r="T94" i="21741"/>
  <c r="T88" i="21741"/>
  <c r="V88" i="21741" s="1"/>
  <c r="AD321" i="21741"/>
  <c r="U311" i="21741"/>
  <c r="M96" i="21741"/>
  <c r="Q96" i="21741"/>
  <c r="T21" i="21741"/>
  <c r="X313" i="21741"/>
  <c r="AA314" i="21741"/>
  <c r="T95" i="21741"/>
  <c r="U95" i="21741" s="1"/>
  <c r="AE318" i="21741"/>
  <c r="Y321" i="21741"/>
  <c r="G99" i="21741"/>
  <c r="V320" i="21741"/>
  <c r="U321" i="21741"/>
  <c r="AE319" i="21741"/>
  <c r="I22" i="21741"/>
  <c r="J22" i="21741" s="1"/>
  <c r="Q97" i="21741"/>
  <c r="R22" i="21741"/>
  <c r="F97" i="21741"/>
  <c r="AB185" i="21741"/>
  <c r="V179" i="21741"/>
  <c r="U167" i="21741"/>
  <c r="U266" i="21741"/>
  <c r="V251" i="21741"/>
  <c r="AE253" i="21741"/>
  <c r="AE241" i="21741"/>
  <c r="X179" i="21741"/>
  <c r="V170" i="21741"/>
  <c r="AD151" i="21741"/>
  <c r="R15" i="21741"/>
  <c r="AE242" i="21741"/>
  <c r="AE238" i="21741"/>
  <c r="AD142" i="21741"/>
  <c r="AA138" i="21741"/>
  <c r="L18" i="21741"/>
  <c r="M18" i="21741" s="1"/>
  <c r="Q17" i="21741"/>
  <c r="J42" i="21741"/>
  <c r="R16" i="21741"/>
  <c r="R34" i="21727"/>
  <c r="R46" i="21727"/>
  <c r="V33" i="21727"/>
  <c r="AD308" i="21741"/>
  <c r="U317" i="21741"/>
  <c r="AE322" i="21741"/>
  <c r="V266" i="21741"/>
  <c r="AA238" i="21741"/>
  <c r="AB238" i="21741"/>
  <c r="AA239" i="21741"/>
  <c r="AB250" i="21741"/>
  <c r="V237" i="21741"/>
  <c r="V227" i="21741"/>
  <c r="X161" i="21741"/>
  <c r="I67" i="21741"/>
  <c r="J67" i="21741"/>
  <c r="AC59" i="21741"/>
  <c r="I55" i="21741"/>
  <c r="Z55" i="21741"/>
  <c r="I56" i="21741"/>
  <c r="J55" i="21741"/>
  <c r="J59" i="21741"/>
  <c r="J49" i="21741"/>
  <c r="Z50" i="21741"/>
  <c r="Z51" i="21741"/>
  <c r="I49" i="21741"/>
  <c r="J53" i="21741"/>
  <c r="I50" i="21741"/>
  <c r="R48" i="21741"/>
  <c r="U36" i="21741"/>
  <c r="V197" i="21741"/>
  <c r="Y173" i="21741"/>
  <c r="AB148" i="21741"/>
  <c r="AB153" i="21741"/>
  <c r="AA142" i="21741"/>
  <c r="V239" i="21741"/>
  <c r="V207" i="21741"/>
  <c r="V192" i="21741"/>
  <c r="V180" i="21741"/>
  <c r="X165" i="21741"/>
  <c r="U161" i="21741"/>
  <c r="X271" i="21741"/>
  <c r="U277" i="21741"/>
  <c r="U276" i="21741"/>
  <c r="AE185" i="21741"/>
  <c r="AD173" i="21741"/>
  <c r="Y155" i="21741"/>
  <c r="X143" i="21741"/>
  <c r="U228" i="21741"/>
  <c r="AE189" i="21741"/>
  <c r="AD177" i="21741"/>
  <c r="X144" i="21741"/>
  <c r="M75" i="21741"/>
  <c r="R13" i="21741"/>
  <c r="R72" i="21727"/>
  <c r="X285" i="21741"/>
  <c r="Y284" i="21741"/>
  <c r="X291" i="21741"/>
  <c r="X290" i="21741"/>
  <c r="AE297" i="21741"/>
  <c r="L90" i="21741"/>
  <c r="V309" i="21741"/>
  <c r="AE257" i="21741"/>
  <c r="V231" i="21741"/>
  <c r="AE225" i="21741"/>
  <c r="AE222" i="21741"/>
  <c r="T8" i="21741"/>
  <c r="V138" i="21741"/>
  <c r="W71" i="21741"/>
  <c r="I20" i="21741"/>
  <c r="J20" i="21741" s="1"/>
  <c r="AA316" i="21741"/>
  <c r="AD323" i="21741"/>
  <c r="AA181" i="21741"/>
  <c r="V95" i="21727"/>
  <c r="T79" i="1"/>
  <c r="V311" i="21741"/>
  <c r="AD312" i="21741"/>
  <c r="AB314" i="21741"/>
  <c r="AA317" i="21741"/>
  <c r="U208" i="21741"/>
  <c r="U203" i="21741"/>
  <c r="AD201" i="21741"/>
  <c r="AD197" i="21741"/>
  <c r="V313" i="21741"/>
  <c r="AA301" i="21741"/>
  <c r="I76" i="21741"/>
  <c r="I15" i="21741"/>
  <c r="AE310" i="21741"/>
  <c r="AE312" i="21741"/>
  <c r="U162" i="21741"/>
  <c r="AA146" i="21741"/>
  <c r="AD138" i="21741"/>
  <c r="AA135" i="21741"/>
  <c r="I61" i="21741"/>
  <c r="F44" i="21741"/>
  <c r="AA278" i="21741"/>
  <c r="AA289" i="21741"/>
  <c r="I87" i="21741"/>
  <c r="V299" i="21741"/>
  <c r="P96" i="21741"/>
  <c r="AC92" i="21741"/>
  <c r="T96" i="21741"/>
  <c r="J100" i="21741"/>
  <c r="P100" i="21741"/>
  <c r="V223" i="21741"/>
  <c r="F50" i="21741"/>
  <c r="T49" i="21741"/>
  <c r="T48" i="21741"/>
  <c r="AC95" i="21741"/>
  <c r="AD157" i="21741"/>
  <c r="AA254" i="21741"/>
  <c r="AA250" i="21741"/>
  <c r="X237" i="21741"/>
  <c r="U204" i="21741"/>
  <c r="AA178" i="21741"/>
  <c r="U151" i="21741"/>
  <c r="Q8" i="21741"/>
  <c r="X309" i="21741"/>
  <c r="AB311" i="21741"/>
  <c r="AA242" i="21741"/>
  <c r="AD226" i="21741"/>
  <c r="AD164" i="21741"/>
  <c r="P47" i="21741"/>
  <c r="O97" i="21741"/>
  <c r="AE311" i="21741"/>
  <c r="R100" i="21741"/>
  <c r="I96" i="21741"/>
  <c r="AB313" i="21741"/>
  <c r="AA315" i="21741"/>
  <c r="V317" i="21741"/>
  <c r="T97" i="21741"/>
  <c r="F100" i="21741"/>
  <c r="AB318" i="21741"/>
  <c r="AD322" i="21741"/>
  <c r="AE323" i="21741"/>
  <c r="U316" i="21741"/>
  <c r="AD320" i="21741"/>
  <c r="AB323" i="21741"/>
  <c r="AD150" i="21741"/>
  <c r="P76" i="21741"/>
  <c r="I72" i="21741"/>
  <c r="U35" i="21741"/>
  <c r="AB265" i="21741"/>
  <c r="V150" i="21741"/>
  <c r="F43" i="21741"/>
  <c r="Z37" i="21741"/>
  <c r="V310" i="21741"/>
  <c r="AA324" i="21741"/>
  <c r="AA53" i="21741"/>
  <c r="AB56" i="21741"/>
  <c r="V248" i="21741"/>
  <c r="AE246" i="21741"/>
  <c r="AB206" i="21741"/>
  <c r="AB181" i="21741"/>
  <c r="Y154" i="21741"/>
  <c r="F79" i="21741"/>
  <c r="AB325" i="21741"/>
  <c r="AA326" i="21741"/>
  <c r="I101" i="21741"/>
  <c r="AE245" i="21741"/>
  <c r="AA170" i="21741"/>
  <c r="R43" i="21727"/>
  <c r="Z88" i="21741"/>
  <c r="AB92" i="21741" s="1"/>
  <c r="Z84" i="21741"/>
  <c r="AB84" i="21741" s="1"/>
  <c r="Z91" i="21741"/>
  <c r="Z90" i="21741"/>
  <c r="Z89" i="21741"/>
  <c r="W92" i="21741"/>
  <c r="W84" i="21741"/>
  <c r="V313" i="1"/>
  <c r="AD316" i="21741"/>
  <c r="W95" i="21741"/>
  <c r="Z97" i="21741"/>
  <c r="F101" i="21741"/>
  <c r="W96" i="21741"/>
  <c r="W97" i="21741"/>
  <c r="U324" i="21741"/>
  <c r="AC7" i="21741"/>
  <c r="V232" i="21741"/>
  <c r="G37" i="21741"/>
  <c r="Y219" i="21741"/>
  <c r="AA328" i="21741"/>
  <c r="AA329" i="21741"/>
  <c r="U329" i="21741"/>
  <c r="R102" i="21741"/>
  <c r="U323" i="21741"/>
  <c r="U330" i="21741"/>
  <c r="G101" i="21741"/>
  <c r="I102" i="21741"/>
  <c r="AA330" i="21741"/>
  <c r="J102" i="21741"/>
  <c r="AC97" i="21741"/>
  <c r="AE331" i="21741"/>
  <c r="AD315" i="21741"/>
  <c r="R97" i="21741"/>
  <c r="AD319" i="21741"/>
  <c r="AB331" i="21741"/>
  <c r="AA325" i="21741"/>
  <c r="AB330" i="21741"/>
  <c r="AD331" i="21741"/>
  <c r="U325" i="21741"/>
  <c r="AD193" i="21741"/>
  <c r="V316" i="21741"/>
  <c r="AA331" i="21741"/>
  <c r="AE330" i="21741"/>
  <c r="AD324" i="21741"/>
  <c r="AE329" i="21741"/>
  <c r="AE324" i="21741"/>
  <c r="AE328" i="21741"/>
  <c r="V329" i="21741"/>
  <c r="Y319" i="1"/>
  <c r="V69" i="21727"/>
  <c r="R196" i="21727"/>
  <c r="V321" i="21741"/>
  <c r="V315" i="21741"/>
  <c r="AE326" i="21741"/>
  <c r="AC22" i="21741"/>
  <c r="U332" i="21741"/>
  <c r="AB198" i="21741"/>
  <c r="AB168" i="21741"/>
  <c r="L78" i="21741"/>
  <c r="I88" i="21741"/>
  <c r="F95" i="21741"/>
  <c r="G95" i="21741"/>
  <c r="F96" i="21741"/>
  <c r="Q95" i="21741"/>
  <c r="G96" i="21741"/>
  <c r="T93" i="21741"/>
  <c r="U94" i="21741" s="1"/>
  <c r="T92" i="21741"/>
  <c r="E93" i="1"/>
  <c r="X330" i="21741"/>
  <c r="J101" i="21741"/>
  <c r="AA318" i="21741"/>
  <c r="AA319" i="21741"/>
  <c r="AB329" i="21741"/>
  <c r="AA311" i="21741"/>
  <c r="AB310" i="21741"/>
  <c r="J99" i="21741"/>
  <c r="AA332" i="21741"/>
  <c r="AA299" i="21741"/>
  <c r="AB321" i="21741"/>
  <c r="Y158" i="21741"/>
  <c r="O23" i="21741"/>
  <c r="P23" i="21741" s="1"/>
  <c r="AB333" i="21741"/>
  <c r="AA333" i="21741"/>
  <c r="M103" i="21741"/>
  <c r="Q23" i="21741"/>
  <c r="U333" i="21741"/>
  <c r="T23" i="21741"/>
  <c r="G103" i="21741"/>
  <c r="Q23" i="1"/>
  <c r="V243" i="21741"/>
  <c r="V179" i="21727"/>
  <c r="I101" i="1"/>
  <c r="AA310" i="21741"/>
  <c r="U331" i="21741"/>
  <c r="O103" i="21741"/>
  <c r="I100" i="21741"/>
  <c r="Q103" i="21741"/>
  <c r="AE334" i="21741"/>
  <c r="X335" i="21741"/>
  <c r="V335" i="21741"/>
  <c r="V336" i="21741"/>
  <c r="X336" i="21741"/>
  <c r="W104" i="21741"/>
  <c r="F104" i="21741"/>
  <c r="G104" i="21741"/>
  <c r="V260" i="21741"/>
  <c r="V272" i="21741"/>
  <c r="AE264" i="21741"/>
  <c r="AE252" i="21741"/>
  <c r="Y254" i="21741"/>
  <c r="Y242" i="21741"/>
  <c r="AA223" i="21741"/>
  <c r="AE216" i="21741"/>
  <c r="AD204" i="21741"/>
  <c r="AE204" i="21741"/>
  <c r="V205" i="21741"/>
  <c r="U193" i="21741"/>
  <c r="V182" i="21741"/>
  <c r="AA174" i="21741"/>
  <c r="AB186" i="21741"/>
  <c r="AA175" i="21741"/>
  <c r="V64" i="21741"/>
  <c r="AB172" i="21741"/>
  <c r="AD37" i="21741"/>
  <c r="AE171" i="21741"/>
  <c r="X243" i="21741"/>
  <c r="V199" i="21741"/>
  <c r="V275" i="21741"/>
  <c r="V263" i="21741"/>
  <c r="U262" i="21741"/>
  <c r="AB249" i="21741"/>
  <c r="AE236" i="21741"/>
  <c r="V235" i="21741"/>
  <c r="AD230" i="21741"/>
  <c r="U226" i="21741"/>
  <c r="AD225" i="21741"/>
  <c r="X220" i="21741"/>
  <c r="AD208" i="21741"/>
  <c r="AE201" i="21741"/>
  <c r="U237" i="21741"/>
  <c r="U244" i="21741"/>
  <c r="U236" i="21741"/>
  <c r="Y264" i="21741"/>
  <c r="AB269" i="21741"/>
  <c r="AD246" i="21741"/>
  <c r="Y231" i="21741"/>
  <c r="X231" i="21741"/>
  <c r="AA230" i="21741"/>
  <c r="U229" i="21741"/>
  <c r="V228" i="21741"/>
  <c r="V225" i="21741"/>
  <c r="U213" i="21741"/>
  <c r="X212" i="21741"/>
  <c r="V200" i="21741"/>
  <c r="U200" i="21741"/>
  <c r="V212" i="21741"/>
  <c r="U260" i="21741"/>
  <c r="AD205" i="21741"/>
  <c r="AD253" i="21741"/>
  <c r="AB223" i="21741"/>
  <c r="V273" i="21741"/>
  <c r="U261" i="21741"/>
  <c r="Y267" i="21741"/>
  <c r="AB235" i="21741"/>
  <c r="AA236" i="21741"/>
  <c r="AB229" i="21741"/>
  <c r="AB241" i="21741"/>
  <c r="AE228" i="21741"/>
  <c r="AD229" i="21741"/>
  <c r="AE217" i="21741"/>
  <c r="V229" i="21741"/>
  <c r="U217" i="21741"/>
  <c r="AE209" i="21741"/>
  <c r="AD209" i="21741"/>
  <c r="AE221" i="21741"/>
  <c r="AB210" i="21741"/>
  <c r="AA210" i="21741"/>
  <c r="AA195" i="21741"/>
  <c r="AE180" i="21741"/>
  <c r="AD181" i="21741"/>
  <c r="U180" i="21741"/>
  <c r="AE183" i="21741"/>
  <c r="AB316" i="21741"/>
  <c r="AD334" i="21741"/>
  <c r="U305" i="21741"/>
  <c r="G97" i="21741"/>
  <c r="J104" i="21741"/>
  <c r="V224" i="21741"/>
  <c r="AE320" i="21741"/>
  <c r="I95" i="21741"/>
  <c r="T22" i="21741"/>
  <c r="AB338" i="21741"/>
  <c r="U338" i="21741"/>
  <c r="S198" i="21727"/>
  <c r="U339" i="21741"/>
  <c r="AD339" i="21741"/>
  <c r="F103" i="1"/>
  <c r="AB340" i="21741"/>
  <c r="AD340" i="21741"/>
  <c r="AB341" i="21741"/>
  <c r="AE249" i="21741"/>
  <c r="R43" i="21741"/>
  <c r="R92" i="21741"/>
  <c r="AB96" i="21741"/>
  <c r="AB64" i="21741"/>
  <c r="V146" i="21727"/>
  <c r="R22" i="21727"/>
  <c r="R144" i="21727"/>
  <c r="L104" i="21741"/>
  <c r="L106" i="21741"/>
  <c r="U341" i="21741"/>
  <c r="Q105" i="21741"/>
  <c r="G105" i="21741"/>
  <c r="T106" i="21741"/>
  <c r="T105" i="21741"/>
  <c r="U337" i="21741"/>
  <c r="U340" i="21741"/>
  <c r="U342" i="21741"/>
  <c r="V340" i="21741"/>
  <c r="AA341" i="21741"/>
  <c r="J104" i="1"/>
  <c r="E104" i="1"/>
  <c r="AE342" i="21741"/>
  <c r="O106" i="21741"/>
  <c r="I106" i="21741"/>
  <c r="AD343" i="21741"/>
  <c r="Y339" i="21741"/>
  <c r="T100" i="21741"/>
  <c r="T101" i="21741"/>
  <c r="T102" i="21741"/>
  <c r="T104" i="21741"/>
  <c r="AB344" i="21741"/>
  <c r="G100" i="21741"/>
  <c r="U343" i="21741"/>
  <c r="Q101" i="21741"/>
  <c r="X314" i="21741"/>
  <c r="M99" i="21741"/>
  <c r="X315" i="21741"/>
  <c r="Q99" i="21741"/>
  <c r="Q98" i="21741"/>
  <c r="Y329" i="21741"/>
  <c r="U328" i="21741"/>
  <c r="V318" i="21741"/>
  <c r="U326" i="21741"/>
  <c r="U318" i="21741"/>
  <c r="U315" i="21741"/>
  <c r="T24" i="21741"/>
  <c r="AB345" i="21741"/>
  <c r="U345" i="21741"/>
  <c r="Y330" i="21741"/>
  <c r="F23" i="21741"/>
  <c r="G23" i="21741" s="1"/>
  <c r="R105" i="21741"/>
  <c r="J105" i="21741"/>
  <c r="I105" i="21741"/>
  <c r="V342" i="21741"/>
  <c r="V330" i="21741"/>
  <c r="Y332" i="21741"/>
  <c r="Y336" i="21741"/>
  <c r="X337" i="21741"/>
  <c r="AB343" i="21741"/>
  <c r="AA343" i="21741"/>
  <c r="V177" i="21727"/>
  <c r="F22" i="21741"/>
  <c r="G22" i="21741" s="1"/>
  <c r="AD342" i="21741"/>
  <c r="J103" i="21741"/>
  <c r="V344" i="21741"/>
  <c r="M101" i="21741"/>
  <c r="W103" i="21741"/>
  <c r="M105" i="21741"/>
  <c r="Y325" i="21741"/>
  <c r="L103" i="21741"/>
  <c r="Y337" i="21741"/>
  <c r="M106" i="21741"/>
  <c r="F105" i="21741"/>
  <c r="V343" i="21741"/>
  <c r="P107" i="21741"/>
  <c r="O24" i="21741"/>
  <c r="P24" i="21741" s="1"/>
  <c r="R107" i="21741"/>
  <c r="R24" i="21741"/>
  <c r="AA34" i="21741"/>
  <c r="AA338" i="21741"/>
  <c r="V345" i="21741"/>
  <c r="AB273" i="21741"/>
  <c r="U243" i="21741"/>
  <c r="AE205" i="21741"/>
  <c r="X170" i="21741"/>
  <c r="AA283" i="21741"/>
  <c r="AB335" i="21741"/>
  <c r="P106" i="21741"/>
  <c r="L102" i="21741"/>
  <c r="Y340" i="21741"/>
  <c r="AB326" i="21741"/>
  <c r="AA327" i="21741"/>
  <c r="Y347" i="21741"/>
  <c r="U347" i="21741"/>
  <c r="Q108" i="21741"/>
  <c r="Y346" i="21741"/>
  <c r="U348" i="21741"/>
  <c r="F108" i="21741"/>
  <c r="G108" i="21741"/>
  <c r="T108" i="21741"/>
  <c r="V108" i="21741" s="1"/>
  <c r="H106" i="1"/>
  <c r="V276" i="21741"/>
  <c r="U265" i="21741"/>
  <c r="V270" i="21741"/>
  <c r="U258" i="21741"/>
  <c r="U259" i="21741"/>
  <c r="X258" i="21741"/>
  <c r="Y269" i="21741"/>
  <c r="AD249" i="21741"/>
  <c r="AE260" i="21741"/>
  <c r="AE248" i="21741"/>
  <c r="F13" i="21741"/>
  <c r="G13" i="21741" s="1"/>
  <c r="O7" i="21741"/>
  <c r="P7" i="21741" s="1"/>
  <c r="AC6" i="21741"/>
  <c r="R6" i="21741"/>
  <c r="AA61" i="21741"/>
  <c r="AB60" i="21741"/>
  <c r="T66" i="21741"/>
  <c r="G65" i="21741"/>
  <c r="J63" i="21741"/>
  <c r="Z63" i="21741"/>
  <c r="I64" i="21741"/>
  <c r="I54" i="21741"/>
  <c r="Z54" i="21741"/>
  <c r="AA54" i="21741" s="1"/>
  <c r="J54" i="21741"/>
  <c r="J58" i="21741"/>
  <c r="P50" i="21741"/>
  <c r="O51" i="21741"/>
  <c r="T41" i="21741"/>
  <c r="T42" i="21741"/>
  <c r="G40" i="21741"/>
  <c r="T43" i="21741"/>
  <c r="T40" i="21741"/>
  <c r="F41" i="21741"/>
  <c r="G44" i="21741"/>
  <c r="Z17" i="21741"/>
  <c r="R17" i="21741"/>
  <c r="AA205" i="21741"/>
  <c r="AB205" i="21741"/>
  <c r="AA206" i="21741"/>
  <c r="AB217" i="21741"/>
  <c r="AD200" i="21741"/>
  <c r="AE212" i="21741"/>
  <c r="Y195" i="21741"/>
  <c r="X195" i="21741"/>
  <c r="AB189" i="21741"/>
  <c r="AB201" i="21741"/>
  <c r="AA190" i="21741"/>
  <c r="AA189" i="21741"/>
  <c r="AE188" i="21741"/>
  <c r="AD189" i="21741"/>
  <c r="P73" i="21741"/>
  <c r="O73" i="21741"/>
  <c r="F74" i="21741"/>
  <c r="F72" i="21741"/>
  <c r="Q72" i="21741"/>
  <c r="V240" i="21741"/>
  <c r="U240" i="21741"/>
  <c r="Y237" i="21741"/>
  <c r="AA234" i="21741"/>
  <c r="AB234" i="21741"/>
  <c r="AB244" i="21741"/>
  <c r="AA232" i="21741"/>
  <c r="AA233" i="21741"/>
  <c r="AE240" i="21741"/>
  <c r="AD215" i="21741"/>
  <c r="AB188" i="21741"/>
  <c r="AA177" i="21741"/>
  <c r="AB176" i="21741"/>
  <c r="V174" i="21741"/>
  <c r="V186" i="21741"/>
  <c r="U175" i="21741"/>
  <c r="V183" i="21741"/>
  <c r="U171" i="21741"/>
  <c r="AB166" i="21741"/>
  <c r="AB178" i="21741"/>
  <c r="AA166" i="21741"/>
  <c r="AE175" i="21741"/>
  <c r="AE163" i="21741"/>
  <c r="AD163" i="21741"/>
  <c r="U163" i="21741"/>
  <c r="V162" i="21741"/>
  <c r="Y152" i="21741"/>
  <c r="AA164" i="21741"/>
  <c r="U144" i="21741"/>
  <c r="V155" i="21741"/>
  <c r="U138" i="21741"/>
  <c r="U139" i="21741"/>
  <c r="Y136" i="21741"/>
  <c r="X136" i="21741"/>
  <c r="AD134" i="21741"/>
  <c r="AE145" i="21741"/>
  <c r="V196" i="21741"/>
  <c r="U185" i="21741"/>
  <c r="Y148" i="21741"/>
  <c r="F84" i="21741"/>
  <c r="F83" i="21741"/>
  <c r="AD274" i="21741"/>
  <c r="AE274" i="21741"/>
  <c r="R153" i="21727"/>
  <c r="AD282" i="21741"/>
  <c r="R146" i="21727"/>
  <c r="AA235" i="21741"/>
  <c r="Y203" i="21741"/>
  <c r="X180" i="21741"/>
  <c r="Y142" i="21741"/>
  <c r="Y130" i="21741"/>
  <c r="F16" i="21741"/>
  <c r="G16" i="21741" s="1"/>
  <c r="U281" i="21741"/>
  <c r="AB294" i="21741"/>
  <c r="P86" i="21741"/>
  <c r="O86" i="21741"/>
  <c r="R86" i="21741"/>
  <c r="AE345" i="21741"/>
  <c r="AB278" i="21741"/>
  <c r="AA279" i="21741"/>
  <c r="AB306" i="21741"/>
  <c r="V347" i="21741"/>
  <c r="J108" i="21741"/>
  <c r="R108" i="21741"/>
  <c r="J90" i="21741"/>
  <c r="W94" i="21741"/>
  <c r="AD306" i="21741"/>
  <c r="X326" i="21741"/>
  <c r="AE327" i="21741"/>
  <c r="Y334" i="21741"/>
  <c r="O108" i="21741"/>
  <c r="O18" i="21741"/>
  <c r="P18" i="21741" s="1"/>
  <c r="P87" i="21741"/>
  <c r="J87" i="21741"/>
  <c r="AE305" i="21741"/>
  <c r="AA349" i="21741"/>
  <c r="V350" i="21741"/>
  <c r="AE351" i="21741"/>
  <c r="F109" i="21741"/>
  <c r="G109" i="21741"/>
  <c r="T106" i="1"/>
  <c r="Y349" i="1"/>
  <c r="X352" i="21741"/>
  <c r="AB352" i="21741"/>
  <c r="Y349" i="21741"/>
  <c r="V353" i="21741"/>
  <c r="X353" i="21741"/>
  <c r="R35" i="21727"/>
  <c r="R104" i="21727"/>
  <c r="V155" i="21727"/>
  <c r="V115" i="21727"/>
  <c r="V213" i="21727"/>
  <c r="U351" i="21741"/>
  <c r="W349" i="1"/>
  <c r="R351" i="1"/>
  <c r="W344" i="1"/>
  <c r="S344" i="1"/>
  <c r="R345" i="1"/>
  <c r="X354" i="21741"/>
  <c r="U354" i="21741"/>
  <c r="AD354" i="21741"/>
  <c r="W108" i="21741"/>
  <c r="T109" i="21741"/>
  <c r="R110" i="21741"/>
  <c r="M104" i="1"/>
  <c r="X355" i="21741"/>
  <c r="AB355" i="21741"/>
  <c r="Y353" i="1"/>
  <c r="V171" i="21727"/>
  <c r="R29" i="21727"/>
  <c r="V25" i="21727"/>
  <c r="R219" i="21727"/>
  <c r="V219" i="21727"/>
  <c r="U346" i="21741"/>
  <c r="X356" i="21741"/>
  <c r="V92" i="21741"/>
  <c r="AE64" i="21741"/>
  <c r="X263" i="21741"/>
  <c r="AD256" i="21741"/>
  <c r="Y252" i="21741"/>
  <c r="V255" i="21741"/>
  <c r="AD241" i="21741"/>
  <c r="AA237" i="21741"/>
  <c r="AB233" i="21741"/>
  <c r="V220" i="21741"/>
  <c r="V216" i="21741"/>
  <c r="AB214" i="21741"/>
  <c r="Y202" i="21741"/>
  <c r="V157" i="21741"/>
  <c r="X133" i="21741"/>
  <c r="I52" i="21741"/>
  <c r="J50" i="21741"/>
  <c r="AD278" i="21741"/>
  <c r="V281" i="21741"/>
  <c r="Y285" i="21741"/>
  <c r="L84" i="21741"/>
  <c r="V325" i="21741"/>
  <c r="V341" i="21741"/>
  <c r="AE346" i="21741"/>
  <c r="AA346" i="21741"/>
  <c r="X233" i="21741"/>
  <c r="AE336" i="21741"/>
  <c r="X159" i="21741"/>
  <c r="U336" i="21741"/>
  <c r="AB256" i="21741"/>
  <c r="AA169" i="21741"/>
  <c r="F94" i="21741"/>
  <c r="U49" i="21741"/>
  <c r="AB38" i="21741"/>
  <c r="AA73" i="21741"/>
  <c r="AA258" i="21741"/>
  <c r="AE234" i="21741"/>
  <c r="X208" i="21741"/>
  <c r="AB199" i="21741"/>
  <c r="U199" i="21741"/>
  <c r="AE193" i="21741"/>
  <c r="AB191" i="21741"/>
  <c r="AB180" i="21741"/>
  <c r="Y174" i="21741"/>
  <c r="AA173" i="21741"/>
  <c r="AB171" i="21741"/>
  <c r="AB145" i="21741"/>
  <c r="M69" i="21741"/>
  <c r="G41" i="21741"/>
  <c r="Y280" i="21741"/>
  <c r="X281" i="21741"/>
  <c r="V282" i="21741"/>
  <c r="V287" i="21741"/>
  <c r="AE307" i="21741"/>
  <c r="U301" i="21741"/>
  <c r="AE314" i="21741"/>
  <c r="AC96" i="21741"/>
  <c r="V338" i="21741"/>
  <c r="V354" i="21741"/>
  <c r="T110" i="21741"/>
  <c r="AA226" i="21741"/>
  <c r="AA209" i="21741"/>
  <c r="M51" i="21741"/>
  <c r="G48" i="21741"/>
  <c r="F21" i="21741"/>
  <c r="G21" i="21741" s="1"/>
  <c r="V206" i="21741"/>
  <c r="AE142" i="21741"/>
  <c r="AB288" i="21741"/>
  <c r="X327" i="21741"/>
  <c r="V233" i="21741"/>
  <c r="U188" i="21741"/>
  <c r="AA161" i="21741"/>
  <c r="AA132" i="21741"/>
  <c r="U304" i="21741"/>
  <c r="U212" i="21741"/>
  <c r="X188" i="21741"/>
  <c r="AD168" i="21741"/>
  <c r="AE146" i="21741"/>
  <c r="AD143" i="21741"/>
  <c r="L53" i="21741"/>
  <c r="F51" i="21741"/>
  <c r="O107" i="21741"/>
  <c r="Y348" i="21741"/>
  <c r="AD351" i="21741"/>
  <c r="J110" i="21741"/>
  <c r="I89" i="21741"/>
  <c r="X341" i="21741"/>
  <c r="Y355" i="21741"/>
  <c r="Y322" i="21741"/>
  <c r="AA348" i="21741"/>
  <c r="I108" i="21741"/>
  <c r="AD161" i="21741"/>
  <c r="F75" i="21741"/>
  <c r="J74" i="21741"/>
  <c r="J56" i="21741"/>
  <c r="M10" i="21741"/>
  <c r="AD292" i="21741"/>
  <c r="Q90" i="21741"/>
  <c r="I94" i="21741"/>
  <c r="V348" i="21741"/>
  <c r="AA350" i="21741"/>
  <c r="V351" i="21741"/>
  <c r="U215" i="21741"/>
  <c r="AE340" i="21741"/>
  <c r="AD347" i="21741"/>
  <c r="AE350" i="21741"/>
  <c r="F110" i="21741"/>
  <c r="V352" i="21741"/>
  <c r="Z108" i="21741"/>
  <c r="O109" i="21741"/>
  <c r="AC103" i="21741"/>
  <c r="Z106" i="21741"/>
  <c r="AC100" i="21741"/>
  <c r="Z100" i="21741"/>
  <c r="AB100" i="21741" s="1"/>
  <c r="L354" i="1"/>
  <c r="K178" i="1"/>
  <c r="K214" i="1"/>
  <c r="L343" i="1"/>
  <c r="K274" i="1"/>
  <c r="K339" i="1"/>
  <c r="N217" i="1"/>
  <c r="N204" i="1"/>
  <c r="N162" i="1"/>
  <c r="N228" i="1"/>
  <c r="N159" i="1"/>
  <c r="O243" i="1"/>
  <c r="O216" i="1"/>
  <c r="N198" i="1"/>
  <c r="K275" i="1"/>
  <c r="N288" i="1"/>
  <c r="N330" i="1"/>
  <c r="L201" i="1"/>
  <c r="O286" i="1"/>
  <c r="O325" i="1"/>
  <c r="N287" i="1"/>
  <c r="N308" i="1"/>
  <c r="O313" i="1"/>
  <c r="N322" i="1"/>
  <c r="L348" i="1"/>
  <c r="K343" i="1"/>
  <c r="N334" i="1"/>
  <c r="O332" i="1"/>
  <c r="O334" i="1"/>
  <c r="K341" i="1"/>
  <c r="N333" i="1"/>
  <c r="N335" i="1"/>
  <c r="O337" i="1"/>
  <c r="AC25" i="21741"/>
  <c r="T25" i="21741"/>
  <c r="AA357" i="21741"/>
  <c r="T25" i="1"/>
  <c r="Y355" i="1"/>
  <c r="W355" i="1"/>
  <c r="W25" i="21741"/>
  <c r="V355" i="1"/>
  <c r="M25" i="1"/>
  <c r="F109" i="1"/>
  <c r="Z111" i="21741"/>
  <c r="P111" i="21741"/>
  <c r="L313" i="1"/>
  <c r="K303" i="1"/>
  <c r="AE199" i="21741"/>
  <c r="V306" i="21741"/>
  <c r="U294" i="21741"/>
  <c r="L87" i="21741"/>
  <c r="V326" i="21741"/>
  <c r="K296" i="1"/>
  <c r="F24" i="21741"/>
  <c r="G24" i="21741" s="1"/>
  <c r="E105" i="1"/>
  <c r="AB337" i="21741"/>
  <c r="L111" i="21741"/>
  <c r="S357" i="1"/>
  <c r="Y360" i="21741"/>
  <c r="R357" i="1"/>
  <c r="R358" i="1"/>
  <c r="R224" i="21727"/>
  <c r="R112" i="21741"/>
  <c r="L112" i="21741"/>
  <c r="J112" i="21741"/>
  <c r="P112" i="21741"/>
  <c r="I110" i="1"/>
  <c r="M112" i="21741"/>
  <c r="AE362" i="21741"/>
  <c r="V362" i="21741"/>
  <c r="V359" i="1"/>
  <c r="AD361" i="21741"/>
  <c r="O112" i="21741"/>
  <c r="R356" i="1"/>
  <c r="D237" i="2224"/>
  <c r="AD363" i="21741"/>
  <c r="AE363" i="21741"/>
  <c r="W361" i="1"/>
  <c r="AA365" i="21741"/>
  <c r="S361" i="1"/>
  <c r="V358" i="21741"/>
  <c r="R363" i="1"/>
  <c r="D241" i="2224"/>
  <c r="AD366" i="21741"/>
  <c r="AA366" i="21741"/>
  <c r="R365" i="1"/>
  <c r="AA65" i="21741"/>
  <c r="AB68" i="21741"/>
  <c r="AE202" i="21741"/>
  <c r="V154" i="21741"/>
  <c r="AE356" i="21741"/>
  <c r="I112" i="21741"/>
  <c r="AB177" i="21741"/>
  <c r="AD176" i="21741"/>
  <c r="AD172" i="21741"/>
  <c r="V168" i="21741"/>
  <c r="AE165" i="21741"/>
  <c r="U140" i="21741"/>
  <c r="AA275" i="21741"/>
  <c r="AD279" i="21741"/>
  <c r="AE354" i="21741"/>
  <c r="V360" i="21741"/>
  <c r="AD362" i="21741"/>
  <c r="AA243" i="21741"/>
  <c r="O25" i="21741"/>
  <c r="P25" i="21741" s="1"/>
  <c r="AE211" i="21741"/>
  <c r="Y319" i="21741"/>
  <c r="G107" i="21741"/>
  <c r="AB359" i="21741"/>
  <c r="I111" i="21741"/>
  <c r="AA356" i="21741"/>
  <c r="U358" i="21741"/>
  <c r="F25" i="21741"/>
  <c r="G25" i="21741" s="1"/>
  <c r="U42" i="21741"/>
  <c r="AB368" i="21741"/>
  <c r="AB367" i="21741"/>
  <c r="V366" i="1"/>
  <c r="T110" i="1"/>
  <c r="V114" i="1" s="1"/>
  <c r="J113" i="1"/>
  <c r="F112" i="1"/>
  <c r="M113" i="1"/>
  <c r="AD369" i="21741"/>
  <c r="O114" i="21741"/>
  <c r="AC112" i="21741"/>
  <c r="G113" i="21741"/>
  <c r="Q113" i="21741"/>
  <c r="W112" i="21741"/>
  <c r="O113" i="21741"/>
  <c r="AB357" i="21741"/>
  <c r="I113" i="21741"/>
  <c r="C245" i="2224"/>
  <c r="N356" i="1"/>
  <c r="L341" i="1"/>
  <c r="AD371" i="21741"/>
  <c r="AA347" i="21741"/>
  <c r="I108" i="1"/>
  <c r="S356" i="1"/>
  <c r="AD372" i="21741"/>
  <c r="T369" i="1"/>
  <c r="H370" i="1"/>
  <c r="I370" i="1"/>
  <c r="D247" i="2224" s="1"/>
  <c r="Z113" i="21741"/>
  <c r="Z26" i="21741"/>
  <c r="N242" i="1" l="1"/>
  <c r="N205" i="1"/>
  <c r="S145" i="1"/>
  <c r="S176" i="1"/>
  <c r="W215" i="1"/>
  <c r="S249" i="1"/>
  <c r="K271" i="1"/>
  <c r="O264" i="1"/>
  <c r="K158" i="1"/>
  <c r="K203" i="1"/>
  <c r="N336" i="1"/>
  <c r="U340" i="1"/>
  <c r="O342" i="1"/>
  <c r="O345" i="1"/>
  <c r="E106" i="1"/>
  <c r="L349" i="1"/>
  <c r="K354" i="1"/>
  <c r="N271" i="1"/>
  <c r="K283" i="1"/>
  <c r="T81" i="1"/>
  <c r="N284" i="1"/>
  <c r="I85" i="1"/>
  <c r="I83" i="1"/>
  <c r="Q85" i="1"/>
  <c r="U317" i="1"/>
  <c r="N319" i="1"/>
  <c r="G81" i="21741"/>
  <c r="Y276" i="21741"/>
  <c r="AA101" i="21741"/>
  <c r="AA351" i="21741"/>
  <c r="U356" i="21741"/>
  <c r="U264" i="21741"/>
  <c r="X262" i="21741"/>
  <c r="V257" i="21741"/>
  <c r="U254" i="21741"/>
  <c r="Y260" i="21741"/>
  <c r="AE255" i="21741"/>
  <c r="X241" i="21741"/>
  <c r="AA241" i="21741"/>
  <c r="U238" i="21741"/>
  <c r="X238" i="21741"/>
  <c r="AD236" i="21741"/>
  <c r="AD231" i="21741"/>
  <c r="U231" i="21741"/>
  <c r="AA229" i="21741"/>
  <c r="AD227" i="21741"/>
  <c r="U227" i="21741"/>
  <c r="AD224" i="21741"/>
  <c r="AD216" i="21741"/>
  <c r="X213" i="21741"/>
  <c r="AD211" i="21741"/>
  <c r="AD202" i="21741"/>
  <c r="Y205" i="21741"/>
  <c r="AD191" i="21741"/>
  <c r="U187" i="21741"/>
  <c r="AB195" i="21741"/>
  <c r="AA180" i="21741"/>
  <c r="X177" i="21741"/>
  <c r="AE186" i="21741"/>
  <c r="X173" i="21741"/>
  <c r="AD171" i="21741"/>
  <c r="U170" i="21741"/>
  <c r="AB174" i="21741"/>
  <c r="U172" i="21741"/>
  <c r="Y156" i="21741"/>
  <c r="AB163" i="21741"/>
  <c r="AA149" i="21741"/>
  <c r="AB156" i="21741"/>
  <c r="AD135" i="21741"/>
  <c r="AA133" i="21741"/>
  <c r="V46" i="21741"/>
  <c r="AA90" i="21741"/>
  <c r="I10" i="21741"/>
  <c r="AA257" i="21741"/>
  <c r="X135" i="21741"/>
  <c r="X131" i="21741"/>
  <c r="P75" i="21741"/>
  <c r="AA35" i="21741"/>
  <c r="AE366" i="21741"/>
  <c r="AB363" i="21741"/>
  <c r="Z110" i="21741"/>
  <c r="AB110" i="21741" s="1"/>
  <c r="Z109" i="21741"/>
  <c r="AB317" i="21741"/>
  <c r="P110" i="21741"/>
  <c r="R104" i="21741"/>
  <c r="L99" i="21741"/>
  <c r="G106" i="21741"/>
  <c r="AE282" i="21741"/>
  <c r="AA305" i="21741"/>
  <c r="AE266" i="21741"/>
  <c r="AD254" i="21741"/>
  <c r="AE254" i="21741"/>
  <c r="AD255" i="21741"/>
  <c r="X252" i="21741"/>
  <c r="X253" i="21741"/>
  <c r="V249" i="21741"/>
  <c r="U249" i="21741"/>
  <c r="X245" i="21741"/>
  <c r="Y257" i="21741"/>
  <c r="V242" i="21741"/>
  <c r="V254" i="21741"/>
  <c r="AE239" i="21741"/>
  <c r="AD240" i="21741"/>
  <c r="U234" i="21741"/>
  <c r="U235" i="21741"/>
  <c r="V245" i="21741"/>
  <c r="U233" i="21741"/>
  <c r="AA225" i="21741"/>
  <c r="AA224" i="21741"/>
  <c r="U201" i="21741"/>
  <c r="V213" i="21741"/>
  <c r="X200" i="21741"/>
  <c r="Y212" i="21741"/>
  <c r="V177" i="21741"/>
  <c r="U177" i="21741"/>
  <c r="U174" i="21741"/>
  <c r="U173" i="21741"/>
  <c r="V158" i="21741"/>
  <c r="U147" i="21741"/>
  <c r="Y145" i="21741"/>
  <c r="X145" i="21741"/>
  <c r="P81" i="21741"/>
  <c r="P85" i="21741"/>
  <c r="O82" i="21741"/>
  <c r="V292" i="21741"/>
  <c r="U280" i="21741"/>
  <c r="AA293" i="21741"/>
  <c r="AA292" i="21741"/>
  <c r="AB292" i="21741"/>
  <c r="G89" i="21741"/>
  <c r="F90" i="21741"/>
  <c r="F89" i="21741"/>
  <c r="T90" i="21741"/>
  <c r="V94" i="21741" s="1"/>
  <c r="T89" i="21741"/>
  <c r="I86" i="21741"/>
  <c r="Z85" i="21741"/>
  <c r="AB89" i="21741" s="1"/>
  <c r="Z86" i="21741"/>
  <c r="R85" i="21741"/>
  <c r="Z87" i="21741"/>
  <c r="AB91" i="21741" s="1"/>
  <c r="M95" i="21741"/>
  <c r="L92" i="21741"/>
  <c r="M91" i="21741"/>
  <c r="L91" i="21741"/>
  <c r="L88" i="21741"/>
  <c r="L89" i="21741"/>
  <c r="W88" i="21741"/>
  <c r="Q88" i="21741"/>
  <c r="W90" i="21741"/>
  <c r="W91" i="21741"/>
  <c r="W20" i="21741"/>
  <c r="L20" i="21741"/>
  <c r="M20" i="21741" s="1"/>
  <c r="W21" i="21741"/>
  <c r="L21" i="21741"/>
  <c r="M21" i="21741" s="1"/>
  <c r="Q21" i="21741"/>
  <c r="X298" i="21741"/>
  <c r="Y298" i="21741"/>
  <c r="X299" i="21741"/>
  <c r="X311" i="21741"/>
  <c r="Y311" i="21741"/>
  <c r="X312" i="21741"/>
  <c r="U313" i="21741"/>
  <c r="V312" i="21741"/>
  <c r="U312" i="21741"/>
  <c r="V324" i="21741"/>
  <c r="AA313" i="21741"/>
  <c r="AB312" i="21741"/>
  <c r="AA312" i="21741"/>
  <c r="AB324" i="21741"/>
  <c r="AD301" i="21741"/>
  <c r="AE301" i="21741"/>
  <c r="AD302" i="21741"/>
  <c r="X302" i="21741"/>
  <c r="Y302" i="21741"/>
  <c r="X303" i="21741"/>
  <c r="AD314" i="21741"/>
  <c r="AE313" i="21741"/>
  <c r="AD313" i="21741"/>
  <c r="AE303" i="21741"/>
  <c r="AE315" i="21741"/>
  <c r="AA303" i="21741"/>
  <c r="AB303" i="21741"/>
  <c r="AB315" i="21741"/>
  <c r="AD305" i="21741"/>
  <c r="AE304" i="21741"/>
  <c r="AE316" i="21741"/>
  <c r="X316" i="21741"/>
  <c r="X317" i="21741"/>
  <c r="Y316" i="21741"/>
  <c r="X305" i="21741"/>
  <c r="Y305" i="21741"/>
  <c r="X306" i="21741"/>
  <c r="Y317" i="21741"/>
  <c r="AD318" i="21741"/>
  <c r="AE317" i="21741"/>
  <c r="G98" i="21741"/>
  <c r="T98" i="21741"/>
  <c r="V98" i="21741" s="1"/>
  <c r="R93" i="21741"/>
  <c r="I93" i="21741"/>
  <c r="J93" i="21741"/>
  <c r="J97" i="21741"/>
  <c r="Z94" i="21741"/>
  <c r="Z93" i="21741"/>
  <c r="AA93" i="21741" s="1"/>
  <c r="Z95" i="21741"/>
  <c r="AB95" i="21741" s="1"/>
  <c r="R98" i="21741"/>
  <c r="Z99" i="21741"/>
  <c r="J98" i="21741"/>
  <c r="Z98" i="21741"/>
  <c r="I99" i="21741"/>
  <c r="M102" i="21741"/>
  <c r="M98" i="21741"/>
  <c r="W98" i="21741"/>
  <c r="X98" i="21741" s="1"/>
  <c r="P97" i="21741"/>
  <c r="O94" i="21741"/>
  <c r="AC94" i="21741"/>
  <c r="AD95" i="21741" s="1"/>
  <c r="O93" i="21741"/>
  <c r="P98" i="21741"/>
  <c r="P102" i="21741"/>
  <c r="AC98" i="21741"/>
  <c r="Y307" i="21741"/>
  <c r="U320" i="21741"/>
  <c r="U319" i="21741"/>
  <c r="V319" i="21741"/>
  <c r="X320" i="21741"/>
  <c r="X321" i="21741"/>
  <c r="AB320" i="21741"/>
  <c r="AB332" i="21741"/>
  <c r="AA320" i="21741"/>
  <c r="AA321" i="21741"/>
  <c r="P103" i="21741"/>
  <c r="P99" i="21741"/>
  <c r="O99" i="21741"/>
  <c r="L22" i="21741"/>
  <c r="M22" i="21741" s="1"/>
  <c r="W22" i="21741"/>
  <c r="L23" i="21741"/>
  <c r="M23" i="21741" s="1"/>
  <c r="Q22" i="21741"/>
  <c r="U322" i="21741"/>
  <c r="V333" i="21741"/>
  <c r="AA323" i="21741"/>
  <c r="AA322" i="21741"/>
  <c r="Y323" i="21741"/>
  <c r="X324" i="21741"/>
  <c r="M100" i="21741"/>
  <c r="L101" i="21741"/>
  <c r="Q100" i="21741"/>
  <c r="M104" i="21741"/>
  <c r="AD327" i="21741"/>
  <c r="AD328" i="21741"/>
  <c r="O102" i="21741"/>
  <c r="P105" i="21741"/>
  <c r="R101" i="21741"/>
  <c r="O101" i="21741"/>
  <c r="P101" i="21741"/>
  <c r="Y328" i="21741"/>
  <c r="AD330" i="21741"/>
  <c r="AE341" i="21741"/>
  <c r="F102" i="21741"/>
  <c r="G102" i="21741"/>
  <c r="Y331" i="21741"/>
  <c r="X332" i="21741"/>
  <c r="AD332" i="21741"/>
  <c r="AE332" i="21741"/>
  <c r="I23" i="21741"/>
  <c r="J23" i="21741" s="1"/>
  <c r="R23" i="21741"/>
  <c r="AD336" i="21741"/>
  <c r="AD335" i="21741"/>
  <c r="AB336" i="21741"/>
  <c r="AA336" i="21741"/>
  <c r="AA337" i="21741"/>
  <c r="AD338" i="21741"/>
  <c r="AE337" i="21741"/>
  <c r="X339" i="21741"/>
  <c r="X338" i="21741"/>
  <c r="Y338" i="21741"/>
  <c r="AB339" i="21741"/>
  <c r="AA340" i="21741"/>
  <c r="X346" i="21741"/>
  <c r="U361" i="21741"/>
  <c r="AD358" i="21741"/>
  <c r="I25" i="21741"/>
  <c r="J25" i="21741" s="1"/>
  <c r="Z25" i="21741"/>
  <c r="AA25" i="21741" s="1"/>
  <c r="AB25" i="21741" s="1"/>
  <c r="AC108" i="21741"/>
  <c r="Z103" i="21741"/>
  <c r="P108" i="21741"/>
  <c r="AE347" i="21741"/>
  <c r="V355" i="21741"/>
  <c r="Y352" i="21741"/>
  <c r="O110" i="21741"/>
  <c r="X349" i="21741"/>
  <c r="U327" i="21741"/>
  <c r="X345" i="21741"/>
  <c r="V327" i="21741"/>
  <c r="X323" i="21741"/>
  <c r="O105" i="21741"/>
  <c r="R103" i="21741"/>
  <c r="R99" i="21741"/>
  <c r="AC93" i="21741"/>
  <c r="AE97" i="21741" s="1"/>
  <c r="AC99" i="21741"/>
  <c r="AE99" i="21741" s="1"/>
  <c r="W89" i="21741"/>
  <c r="V274" i="21741"/>
  <c r="U263" i="21741"/>
  <c r="AB272" i="21741"/>
  <c r="AA260" i="21741"/>
  <c r="AA261" i="21741"/>
  <c r="AE271" i="21741"/>
  <c r="AD259" i="21741"/>
  <c r="AD260" i="21741"/>
  <c r="AE270" i="21741"/>
  <c r="AE258" i="21741"/>
  <c r="AB263" i="21741"/>
  <c r="AB251" i="21741"/>
  <c r="AE262" i="21741"/>
  <c r="AE250" i="21741"/>
  <c r="AE358" i="21741"/>
  <c r="AD281" i="21741"/>
  <c r="AE325" i="21741"/>
  <c r="Z107" i="21741"/>
  <c r="AA107" i="21741" s="1"/>
  <c r="AC104" i="21741"/>
  <c r="G110" i="21741"/>
  <c r="Z105" i="21741"/>
  <c r="AA106" i="21741" s="1"/>
  <c r="AC106" i="21741"/>
  <c r="AC110" i="21741"/>
  <c r="AD110" i="21741" s="1"/>
  <c r="AE355" i="21741"/>
  <c r="P109" i="21741"/>
  <c r="L98" i="21741"/>
  <c r="X344" i="21741"/>
  <c r="AD304" i="21741"/>
  <c r="AC105" i="21741"/>
  <c r="AD299" i="21741"/>
  <c r="U239" i="21741"/>
  <c r="X256" i="21741"/>
  <c r="V356" i="21741"/>
  <c r="U109" i="21741"/>
  <c r="X347" i="21741"/>
  <c r="Y350" i="21741"/>
  <c r="AE348" i="21741"/>
  <c r="J107" i="21741"/>
  <c r="F106" i="21741"/>
  <c r="AD228" i="21741"/>
  <c r="I18" i="21741"/>
  <c r="J18" i="21741" s="1"/>
  <c r="AD333" i="21741"/>
  <c r="I24" i="21741"/>
  <c r="J24" i="21741" s="1"/>
  <c r="X328" i="21741"/>
  <c r="P104" i="21741"/>
  <c r="T103" i="21741"/>
  <c r="F98" i="21741"/>
  <c r="U314" i="21741"/>
  <c r="L100" i="21741"/>
  <c r="R95" i="21741"/>
  <c r="AA251" i="21741"/>
  <c r="X242" i="21741"/>
  <c r="F103" i="21741"/>
  <c r="Y309" i="21741"/>
  <c r="AD325" i="21741"/>
  <c r="I98" i="21741"/>
  <c r="AD317" i="21741"/>
  <c r="AB298" i="21741"/>
  <c r="AA287" i="21741"/>
  <c r="AA286" i="21741"/>
  <c r="AD277" i="21741"/>
  <c r="AE288" i="21741"/>
  <c r="AD276" i="21741"/>
  <c r="AD289" i="21741"/>
  <c r="AE289" i="21741"/>
  <c r="AD291" i="21741"/>
  <c r="AE302" i="21741"/>
  <c r="AE290" i="21741"/>
  <c r="AD290" i="21741"/>
  <c r="AB302" i="21741"/>
  <c r="AA291" i="21741"/>
  <c r="V296" i="21741"/>
  <c r="U285" i="21741"/>
  <c r="G85" i="21741"/>
  <c r="T86" i="21741"/>
  <c r="T87" i="21741"/>
  <c r="T85" i="21741"/>
  <c r="U85" i="21741" s="1"/>
  <c r="M85" i="21741"/>
  <c r="O84" i="21741"/>
  <c r="AC85" i="21741"/>
  <c r="AC20" i="21741"/>
  <c r="AD20" i="21741" s="1"/>
  <c r="AE20" i="21741" s="1"/>
  <c r="O20" i="21741"/>
  <c r="P20" i="21741" s="1"/>
  <c r="AE294" i="21741"/>
  <c r="AB308" i="21741"/>
  <c r="AA309" i="21741"/>
  <c r="AA308" i="21741"/>
  <c r="U309" i="21741"/>
  <c r="U310" i="21741"/>
  <c r="AA371" i="21741"/>
  <c r="V369" i="21741"/>
  <c r="Y356" i="21741"/>
  <c r="V261" i="21741"/>
  <c r="U366" i="21741"/>
  <c r="Z104" i="21741"/>
  <c r="AC107" i="21741"/>
  <c r="AE107" i="21741" s="1"/>
  <c r="Z102" i="21741"/>
  <c r="AB102" i="21741" s="1"/>
  <c r="AC102" i="21741"/>
  <c r="AE102" i="21741" s="1"/>
  <c r="AA352" i="21741"/>
  <c r="AC101" i="21741"/>
  <c r="AB351" i="21741"/>
  <c r="AA304" i="21741"/>
  <c r="AB348" i="21741"/>
  <c r="Y253" i="21741"/>
  <c r="V346" i="21741"/>
  <c r="V331" i="21741"/>
  <c r="T107" i="21741"/>
  <c r="V107" i="21741" s="1"/>
  <c r="AA307" i="21741"/>
  <c r="AD346" i="21741"/>
  <c r="V280" i="21741"/>
  <c r="X257" i="21741"/>
  <c r="V258" i="21741"/>
  <c r="F107" i="21741"/>
  <c r="X329" i="21741"/>
  <c r="W100" i="21741"/>
  <c r="Y100" i="21741" s="1"/>
  <c r="Q102" i="21741"/>
  <c r="I103" i="21741"/>
  <c r="AE335" i="21741"/>
  <c r="F99" i="21741"/>
  <c r="T99" i="21741"/>
  <c r="W102" i="21741"/>
  <c r="X103" i="21741" s="1"/>
  <c r="Y333" i="21741"/>
  <c r="Y314" i="21741"/>
  <c r="Y343" i="21741"/>
  <c r="AD337" i="21741"/>
  <c r="AD258" i="21741"/>
  <c r="U335" i="21741"/>
  <c r="Z23" i="21741"/>
  <c r="AB322" i="21741"/>
  <c r="AD303" i="21741"/>
  <c r="X331" i="21741"/>
  <c r="O98" i="21741"/>
  <c r="AB290" i="21741"/>
  <c r="M92" i="21741"/>
  <c r="J89" i="21741"/>
  <c r="Z11" i="21741"/>
  <c r="R11" i="21741"/>
  <c r="W8" i="21741"/>
  <c r="L9" i="21741"/>
  <c r="M9" i="21741"/>
  <c r="F7" i="21741"/>
  <c r="G7" i="21741" s="1"/>
  <c r="Q7" i="21741"/>
  <c r="V267" i="21741"/>
  <c r="U267" i="21741"/>
  <c r="U270" i="21741"/>
  <c r="U271" i="21741"/>
  <c r="U97" i="21741"/>
  <c r="T79" i="21741"/>
  <c r="O72" i="21741"/>
  <c r="AC72" i="21741"/>
  <c r="Q71" i="21741"/>
  <c r="G75" i="21741"/>
  <c r="O69" i="21741"/>
  <c r="R69" i="21741"/>
  <c r="P68" i="21741"/>
  <c r="AC70" i="21741"/>
  <c r="AC71" i="21741"/>
  <c r="O68" i="21741"/>
  <c r="F66" i="21741"/>
  <c r="F67" i="21741"/>
  <c r="T65" i="21741"/>
  <c r="U65" i="21741" s="1"/>
  <c r="G68" i="21741"/>
  <c r="G64" i="21741"/>
  <c r="F65" i="21741"/>
  <c r="F60" i="21741"/>
  <c r="T61" i="21741"/>
  <c r="G61" i="21741"/>
  <c r="Q57" i="21741"/>
  <c r="G57" i="21741"/>
  <c r="F58" i="21741"/>
  <c r="F57" i="21741"/>
  <c r="T56" i="21741"/>
  <c r="V60" i="21741" s="1"/>
  <c r="Q56" i="21741"/>
  <c r="T59" i="21741"/>
  <c r="U59" i="21741" s="1"/>
  <c r="F56" i="21741"/>
  <c r="T57" i="21741"/>
  <c r="G55" i="21741"/>
  <c r="F55" i="21741"/>
  <c r="G59" i="21741"/>
  <c r="G54" i="21741"/>
  <c r="Q54" i="21741"/>
  <c r="R52" i="21741"/>
  <c r="O52" i="21741"/>
  <c r="P52" i="21741"/>
  <c r="T51" i="21741"/>
  <c r="T50" i="21741"/>
  <c r="V50" i="21741" s="1"/>
  <c r="G50" i="21741"/>
  <c r="AC48" i="21741"/>
  <c r="P48" i="21741"/>
  <c r="O48" i="21741"/>
  <c r="L47" i="21741"/>
  <c r="M46" i="21741"/>
  <c r="AC47" i="21741"/>
  <c r="O45" i="21741"/>
  <c r="AC46" i="21741"/>
  <c r="AD46" i="21741" s="1"/>
  <c r="P45" i="21741"/>
  <c r="M48" i="21741"/>
  <c r="W44" i="21741"/>
  <c r="Q44" i="21741"/>
  <c r="T44" i="21741"/>
  <c r="V48" i="21741" s="1"/>
  <c r="T45" i="21741"/>
  <c r="U46" i="21741" s="1"/>
  <c r="J39" i="21741"/>
  <c r="Z39" i="21741"/>
  <c r="J43" i="21741"/>
  <c r="H7" i="21741"/>
  <c r="T37" i="21741"/>
  <c r="U37" i="21741" s="1"/>
  <c r="F37" i="21741"/>
  <c r="G36" i="21741"/>
  <c r="F36" i="21741"/>
  <c r="F17" i="21741"/>
  <c r="G17" i="21741" s="1"/>
  <c r="F18" i="21741"/>
  <c r="G18" i="21741" s="1"/>
  <c r="P79" i="21741"/>
  <c r="O79" i="21741"/>
  <c r="O80" i="21741"/>
  <c r="R79" i="21741"/>
  <c r="O78" i="21741"/>
  <c r="AC79" i="21741"/>
  <c r="AD239" i="21741"/>
  <c r="X160" i="21741"/>
  <c r="L76" i="21741"/>
  <c r="O70" i="21741"/>
  <c r="P69" i="21741"/>
  <c r="Q43" i="21741"/>
  <c r="W42" i="21741"/>
  <c r="F8" i="21741"/>
  <c r="G8" i="21741" s="1"/>
  <c r="X265" i="21741"/>
  <c r="AB305" i="21741"/>
  <c r="AB350" i="21741"/>
  <c r="AA51" i="21741"/>
  <c r="AB77" i="21741"/>
  <c r="AD194" i="21741"/>
  <c r="U192" i="21741"/>
  <c r="AD190" i="21741"/>
  <c r="AD185" i="21741"/>
  <c r="AD180" i="21741"/>
  <c r="V191" i="21741"/>
  <c r="AD297" i="21741"/>
  <c r="R87" i="21741"/>
  <c r="Q89" i="21741"/>
  <c r="U291" i="21741"/>
  <c r="Y308" i="21741"/>
  <c r="U299" i="21741"/>
  <c r="AE300" i="21741"/>
  <c r="V305" i="21741"/>
  <c r="G93" i="21741"/>
  <c r="T111" i="21741"/>
  <c r="V111" i="21741" s="1"/>
  <c r="AC111" i="21741"/>
  <c r="AD111" i="21741" s="1"/>
  <c r="AA77" i="21741"/>
  <c r="U275" i="21741"/>
  <c r="Y293" i="21741"/>
  <c r="Y297" i="21741"/>
  <c r="F86" i="21741"/>
  <c r="V204" i="21727"/>
  <c r="R108" i="21727"/>
  <c r="R37" i="21727"/>
  <c r="V199" i="21727"/>
  <c r="R209" i="21727"/>
  <c r="V117" i="21727"/>
  <c r="V136" i="21727"/>
  <c r="V118" i="21727"/>
  <c r="V114" i="21727"/>
  <c r="R65" i="21727"/>
  <c r="R64" i="21727"/>
  <c r="R63" i="21727"/>
  <c r="R61" i="21727"/>
  <c r="R59" i="21727"/>
  <c r="R58" i="21727"/>
  <c r="R56" i="21727"/>
  <c r="R55" i="21727"/>
  <c r="V52" i="21727"/>
  <c r="R48" i="21727"/>
  <c r="R42" i="21727"/>
  <c r="R41" i="21727"/>
  <c r="R40" i="21727"/>
  <c r="R51" i="21727"/>
  <c r="V27" i="21727"/>
  <c r="V23" i="21727"/>
  <c r="V29" i="21727"/>
  <c r="R18" i="21727"/>
  <c r="R128" i="21727"/>
  <c r="R171" i="21727"/>
  <c r="R174" i="21727"/>
  <c r="R172" i="21727"/>
  <c r="V192" i="21727"/>
  <c r="V182" i="21727"/>
  <c r="V201" i="21727"/>
  <c r="V198" i="21727"/>
  <c r="R225" i="21727"/>
  <c r="R227" i="21727"/>
  <c r="R228" i="21727"/>
  <c r="V138" i="21727"/>
  <c r="R200" i="21727"/>
  <c r="V120" i="21727"/>
  <c r="V140" i="21727"/>
  <c r="R137" i="21727"/>
  <c r="R136" i="21727"/>
  <c r="V127" i="21727"/>
  <c r="V50" i="21727"/>
  <c r="V49" i="21727"/>
  <c r="V47" i="21727"/>
  <c r="V58" i="21727"/>
  <c r="V32" i="21727"/>
  <c r="V28" i="21727"/>
  <c r="R27" i="21727"/>
  <c r="V37" i="21727"/>
  <c r="V24" i="21727"/>
  <c r="V21" i="21727"/>
  <c r="V147" i="21727"/>
  <c r="R140" i="21727"/>
  <c r="R158" i="21727"/>
  <c r="V170" i="21727"/>
  <c r="R190" i="21727"/>
  <c r="V195" i="21727"/>
  <c r="V197" i="21727"/>
  <c r="R198" i="21727"/>
  <c r="R204" i="21727"/>
  <c r="H87" i="21727"/>
  <c r="P106" i="21727"/>
  <c r="O125" i="21727"/>
  <c r="U223" i="21741"/>
  <c r="U222" i="21741"/>
  <c r="V234" i="21741"/>
  <c r="AA220" i="21741"/>
  <c r="AB232" i="21741"/>
  <c r="AD219" i="21741"/>
  <c r="AE231" i="21741"/>
  <c r="AD220" i="21741"/>
  <c r="AE218" i="21741"/>
  <c r="AD218" i="21741"/>
  <c r="AE230" i="21741"/>
  <c r="V218" i="21741"/>
  <c r="U218" i="21741"/>
  <c r="U219" i="21741"/>
  <c r="AA216" i="21741"/>
  <c r="AB228" i="21741"/>
  <c r="AA217" i="21741"/>
  <c r="AE227" i="21741"/>
  <c r="AE215" i="21741"/>
  <c r="U214" i="21741"/>
  <c r="V214" i="21741"/>
  <c r="V226" i="21741"/>
  <c r="AA212" i="21741"/>
  <c r="AB212" i="21741"/>
  <c r="AB224" i="21741"/>
  <c r="AA213" i="21741"/>
  <c r="U209" i="21741"/>
  <c r="V221" i="21741"/>
  <c r="Y208" i="21741"/>
  <c r="Y220" i="21741"/>
  <c r="AB219" i="21741"/>
  <c r="AA207" i="21741"/>
  <c r="AB207" i="21741"/>
  <c r="AE206" i="21741"/>
  <c r="AD207" i="21741"/>
  <c r="AD206" i="21741"/>
  <c r="X204" i="21741"/>
  <c r="Y204" i="21741"/>
  <c r="AB203" i="21741"/>
  <c r="AA203" i="21741"/>
  <c r="AA204" i="21741"/>
  <c r="AE214" i="21741"/>
  <c r="AD203" i="21741"/>
  <c r="AA199" i="21741"/>
  <c r="AA200" i="21741"/>
  <c r="AB211" i="21741"/>
  <c r="AE198" i="21741"/>
  <c r="AD199" i="21741"/>
  <c r="AE210" i="21741"/>
  <c r="V198" i="21741"/>
  <c r="U198" i="21741"/>
  <c r="Y197" i="21741"/>
  <c r="X197" i="21741"/>
  <c r="AA196" i="21741"/>
  <c r="AB196" i="21741"/>
  <c r="AB208" i="21741"/>
  <c r="AA197" i="21741"/>
  <c r="AE195" i="21741"/>
  <c r="AD195" i="21741"/>
  <c r="AD196" i="21741"/>
  <c r="AE207" i="21741"/>
  <c r="U195" i="21741"/>
  <c r="U194" i="21741"/>
  <c r="Y193" i="21741"/>
  <c r="X193" i="21741"/>
  <c r="AA192" i="21741"/>
  <c r="AB204" i="21741"/>
  <c r="AA193" i="21741"/>
  <c r="AB192" i="21741"/>
  <c r="AE203" i="21741"/>
  <c r="AD192" i="21741"/>
  <c r="AE191" i="21741"/>
  <c r="V202" i="21741"/>
  <c r="V190" i="21741"/>
  <c r="U191" i="21741"/>
  <c r="X189" i="21741"/>
  <c r="Y189" i="21741"/>
  <c r="AD188" i="21741"/>
  <c r="AD187" i="21741"/>
  <c r="AE187" i="21741"/>
  <c r="X185" i="21741"/>
  <c r="Y185" i="21741"/>
  <c r="AA184" i="21741"/>
  <c r="AA185" i="21741"/>
  <c r="AB184" i="21741"/>
  <c r="AD182" i="21741"/>
  <c r="AE182" i="21741"/>
  <c r="AD183" i="21741"/>
  <c r="AE194" i="21741"/>
  <c r="V181" i="21741"/>
  <c r="U182" i="21741"/>
  <c r="U181" i="21741"/>
  <c r="V193" i="21741"/>
  <c r="X181" i="21741"/>
  <c r="Y192" i="21741"/>
  <c r="AD179" i="21741"/>
  <c r="AD178" i="21741"/>
  <c r="Y176" i="21741"/>
  <c r="Y188" i="21741"/>
  <c r="AA176" i="21741"/>
  <c r="AB175" i="21741"/>
  <c r="AA171" i="21741"/>
  <c r="AA172" i="21741"/>
  <c r="AA168" i="21741"/>
  <c r="AA167" i="21741"/>
  <c r="AB167" i="21741"/>
  <c r="AD167" i="21741"/>
  <c r="AE166" i="21741"/>
  <c r="AD166" i="21741"/>
  <c r="X164" i="21741"/>
  <c r="Y163" i="21741"/>
  <c r="X163" i="21741"/>
  <c r="AE161" i="21741"/>
  <c r="AE173" i="21741"/>
  <c r="V172" i="21741"/>
  <c r="V184" i="21741"/>
  <c r="AB170" i="21741"/>
  <c r="AB158" i="21741"/>
  <c r="U157" i="21741"/>
  <c r="U158" i="21741"/>
  <c r="AA156" i="21741"/>
  <c r="AB155" i="21741"/>
  <c r="AA155" i="21741"/>
  <c r="Y164" i="21741"/>
  <c r="X153" i="21741"/>
  <c r="AA163" i="21741"/>
  <c r="X149" i="21741"/>
  <c r="Y161" i="21741"/>
  <c r="AE147" i="21741"/>
  <c r="AD147" i="21741"/>
  <c r="AE159" i="21741"/>
  <c r="AB144" i="21741"/>
  <c r="AA145" i="21741"/>
  <c r="AD144" i="21741"/>
  <c r="AE155" i="21741"/>
  <c r="AE143" i="21741"/>
  <c r="U143" i="21741"/>
  <c r="V142" i="21741"/>
  <c r="Y153" i="21741"/>
  <c r="Y141" i="21741"/>
  <c r="AA141" i="21741"/>
  <c r="AB152" i="21741"/>
  <c r="AA137" i="21741"/>
  <c r="AA136" i="21741"/>
  <c r="U135" i="21741"/>
  <c r="V134" i="21741"/>
  <c r="U134" i="21741"/>
  <c r="Y133" i="21741"/>
  <c r="X134" i="21741"/>
  <c r="AD131" i="21741"/>
  <c r="AD132" i="21741"/>
  <c r="U131" i="21741"/>
  <c r="V130" i="21741"/>
  <c r="AB362" i="21741"/>
  <c r="AA363" i="21741"/>
  <c r="AB88" i="21741"/>
  <c r="X194" i="21741"/>
  <c r="V366" i="21741"/>
  <c r="X152" i="21741"/>
  <c r="Y216" i="21741"/>
  <c r="AB215" i="21741"/>
  <c r="X186" i="21741"/>
  <c r="V194" i="21741"/>
  <c r="V201" i="21741"/>
  <c r="AE219" i="21741"/>
  <c r="AB216" i="21741"/>
  <c r="AA221" i="21741"/>
  <c r="AA159" i="21741"/>
  <c r="Y92" i="21741"/>
  <c r="X89" i="21741"/>
  <c r="AA95" i="21741"/>
  <c r="AA94" i="21741"/>
  <c r="AD109" i="21741"/>
  <c r="AD102" i="21741"/>
  <c r="V93" i="21741"/>
  <c r="U89" i="21741"/>
  <c r="AB93" i="21741"/>
  <c r="V100" i="21741"/>
  <c r="AA259" i="21741"/>
  <c r="AB271" i="21741"/>
  <c r="AB266" i="21741"/>
  <c r="AA255" i="21741"/>
  <c r="AB254" i="21741"/>
  <c r="AD243" i="21741"/>
  <c r="AD242" i="21741"/>
  <c r="AD234" i="21741"/>
  <c r="AD235" i="21741"/>
  <c r="M79" i="21741"/>
  <c r="Q79" i="21741"/>
  <c r="L79" i="21741"/>
  <c r="J82" i="21741"/>
  <c r="Z79" i="21741"/>
  <c r="M77" i="21741"/>
  <c r="M81" i="21741"/>
  <c r="AC78" i="21741"/>
  <c r="O77" i="21741"/>
  <c r="AC77" i="21741"/>
  <c r="AC76" i="21741"/>
  <c r="L73" i="21741"/>
  <c r="M73" i="21741"/>
  <c r="T9" i="21741"/>
  <c r="Q9" i="21741"/>
  <c r="F9" i="21741"/>
  <c r="G9" i="21741" s="1"/>
  <c r="F10" i="21741"/>
  <c r="G10" i="21741" s="1"/>
  <c r="V284" i="21741"/>
  <c r="U272" i="21741"/>
  <c r="U273" i="21741"/>
  <c r="AE41" i="21741"/>
  <c r="AE283" i="21741"/>
  <c r="AD284" i="21741"/>
  <c r="AB307" i="21741"/>
  <c r="AA296" i="21741"/>
  <c r="AA295" i="21741"/>
  <c r="F91" i="21741"/>
  <c r="T91" i="21741"/>
  <c r="V91" i="21741" s="1"/>
  <c r="F92" i="21741"/>
  <c r="J91" i="21741"/>
  <c r="I91" i="21741"/>
  <c r="M88" i="21741"/>
  <c r="Q84" i="21741"/>
  <c r="O87" i="21741"/>
  <c r="AC87" i="21741"/>
  <c r="AC86" i="21741"/>
  <c r="AD86" i="21741" s="1"/>
  <c r="T20" i="21741"/>
  <c r="U20" i="21741" s="1"/>
  <c r="V20" i="21741" s="1"/>
  <c r="Q20" i="21741"/>
  <c r="F20" i="21741"/>
  <c r="G20" i="21741" s="1"/>
  <c r="Z20" i="21741"/>
  <c r="AA21" i="21741" s="1"/>
  <c r="AB21" i="21741" s="1"/>
  <c r="R20" i="21741"/>
  <c r="AD298" i="21741"/>
  <c r="U303" i="21741"/>
  <c r="U302" i="21741"/>
  <c r="Y94" i="21741"/>
  <c r="Y99" i="21741"/>
  <c r="V106" i="21741"/>
  <c r="AD93" i="21741"/>
  <c r="AA98" i="21741"/>
  <c r="V252" i="21741"/>
  <c r="J95" i="21741"/>
  <c r="V307" i="21741"/>
  <c r="G91" i="21741"/>
  <c r="AD238" i="21741"/>
  <c r="Q91" i="21741"/>
  <c r="AA231" i="21741"/>
  <c r="X273" i="21741"/>
  <c r="X274" i="21741"/>
  <c r="L83" i="21741"/>
  <c r="M82" i="21741"/>
  <c r="R82" i="21741"/>
  <c r="O83" i="21741"/>
  <c r="P82" i="21741"/>
  <c r="W18" i="21741"/>
  <c r="X18" i="21741" s="1"/>
  <c r="Y18" i="21741" s="1"/>
  <c r="L19" i="21741"/>
  <c r="M19" i="21741" s="1"/>
  <c r="AE299" i="21741"/>
  <c r="AD288" i="21741"/>
  <c r="AE287" i="21741"/>
  <c r="X289" i="21741"/>
  <c r="Y288" i="21741"/>
  <c r="V301" i="21741"/>
  <c r="U289" i="21741"/>
  <c r="AB301" i="21741"/>
  <c r="AA290" i="21741"/>
  <c r="AA280" i="21741"/>
  <c r="AB279" i="21741"/>
  <c r="AB291" i="21741"/>
  <c r="Y304" i="21741"/>
  <c r="X292" i="21741"/>
  <c r="X293" i="21741"/>
  <c r="AD294" i="21741"/>
  <c r="AD293" i="21741"/>
  <c r="AE293" i="21741"/>
  <c r="P89" i="21741"/>
  <c r="O90" i="21741"/>
  <c r="P93" i="21741"/>
  <c r="R89" i="21741"/>
  <c r="AB65" i="21741"/>
  <c r="AE233" i="21741"/>
  <c r="AE229" i="21741"/>
  <c r="Y227" i="21741"/>
  <c r="V185" i="21741"/>
  <c r="U176" i="21741"/>
  <c r="U169" i="21741"/>
  <c r="AD165" i="21741"/>
  <c r="V175" i="21741"/>
  <c r="Y162" i="21741"/>
  <c r="AD153" i="21741"/>
  <c r="Y160" i="21741"/>
  <c r="AE158" i="21741"/>
  <c r="AE154" i="21741"/>
  <c r="J83" i="21741"/>
  <c r="M76" i="21741"/>
  <c r="R75" i="21741"/>
  <c r="AB304" i="21741"/>
  <c r="V295" i="21741"/>
  <c r="U306" i="21741"/>
  <c r="AE338" i="21741"/>
  <c r="Q111" i="21741"/>
  <c r="Q25" i="21741"/>
  <c r="X205" i="21741"/>
  <c r="Q65" i="21741"/>
  <c r="O58" i="21741"/>
  <c r="I44" i="21741"/>
  <c r="Q40" i="21741"/>
  <c r="I17" i="21741"/>
  <c r="I9" i="21741"/>
  <c r="Y335" i="21741"/>
  <c r="AE357" i="21741"/>
  <c r="AB259" i="21741"/>
  <c r="U246" i="21741"/>
  <c r="AA244" i="21741"/>
  <c r="X234" i="21741"/>
  <c r="X226" i="21741"/>
  <c r="U224" i="21741"/>
  <c r="AA218" i="21741"/>
  <c r="AD217" i="21741"/>
  <c r="AA208" i="21741"/>
  <c r="AB200" i="21741"/>
  <c r="Y210" i="21741"/>
  <c r="X266" i="21741"/>
  <c r="U269" i="21741"/>
  <c r="L105" i="21741"/>
  <c r="V309" i="1"/>
  <c r="O316" i="1"/>
  <c r="R304" i="1"/>
  <c r="W317" i="1"/>
  <c r="F74" i="1"/>
  <c r="R167" i="1"/>
  <c r="S220" i="1"/>
  <c r="S255" i="1"/>
  <c r="S261" i="1"/>
  <c r="R262" i="1"/>
  <c r="S278" i="1"/>
  <c r="I89" i="1"/>
  <c r="Y344" i="1"/>
  <c r="K348" i="1"/>
  <c r="U359" i="1"/>
  <c r="F46" i="1"/>
  <c r="S222" i="1"/>
  <c r="S234" i="1"/>
  <c r="S239" i="1"/>
  <c r="S253" i="1"/>
  <c r="I81" i="1"/>
  <c r="N285" i="1"/>
  <c r="O296" i="1"/>
  <c r="O176" i="1"/>
  <c r="J85" i="1"/>
  <c r="Q74" i="1"/>
  <c r="Y131" i="1"/>
  <c r="S259" i="1"/>
  <c r="N255" i="1"/>
  <c r="N247" i="1"/>
  <c r="N220" i="1"/>
  <c r="N215" i="1"/>
  <c r="N211" i="1"/>
  <c r="O204" i="1"/>
  <c r="N185" i="1"/>
  <c r="O180" i="1"/>
  <c r="O177" i="1"/>
  <c r="F66" i="1"/>
  <c r="K131" i="1"/>
  <c r="L206" i="1"/>
  <c r="L225" i="1"/>
  <c r="L226" i="1"/>
  <c r="L228" i="1"/>
  <c r="L247" i="1"/>
  <c r="S272" i="1"/>
  <c r="N283" i="1"/>
  <c r="L259" i="1"/>
  <c r="L284" i="1"/>
  <c r="L285" i="1"/>
  <c r="Y288" i="1"/>
  <c r="U278" i="1"/>
  <c r="E84" i="1"/>
  <c r="N293" i="1"/>
  <c r="K281" i="1"/>
  <c r="N312" i="1"/>
  <c r="O265" i="1"/>
  <c r="O261" i="1"/>
  <c r="Y9" i="21741"/>
  <c r="I184" i="21727"/>
  <c r="V35" i="21727"/>
  <c r="R73" i="21727"/>
  <c r="R52" i="21727"/>
  <c r="V71" i="21727"/>
  <c r="V73" i="21727"/>
  <c r="V125" i="21727"/>
  <c r="V123" i="21727"/>
  <c r="V91" i="21727"/>
  <c r="V89" i="21727"/>
  <c r="V87" i="21727"/>
  <c r="V64" i="21727"/>
  <c r="V31" i="21727"/>
  <c r="V30" i="21727"/>
  <c r="R26" i="21727"/>
  <c r="R19" i="21727"/>
  <c r="V145" i="21727"/>
  <c r="R179" i="21727"/>
  <c r="R181" i="21727"/>
  <c r="V184" i="21727"/>
  <c r="V158" i="21727"/>
  <c r="V189" i="21727"/>
  <c r="V86" i="21727"/>
  <c r="V34" i="21727"/>
  <c r="R123" i="21727"/>
  <c r="R121" i="21727"/>
  <c r="R132" i="21727"/>
  <c r="R131" i="21727"/>
  <c r="R87" i="21727"/>
  <c r="R86" i="21727"/>
  <c r="R85" i="21727"/>
  <c r="R84" i="21727"/>
  <c r="R83" i="21727"/>
  <c r="R82" i="21727"/>
  <c r="R68" i="21727"/>
  <c r="R67" i="21727"/>
  <c r="V63" i="21727"/>
  <c r="R50" i="21727"/>
  <c r="R31" i="21727"/>
  <c r="R30" i="21727"/>
  <c r="R24" i="21727"/>
  <c r="R148" i="21727"/>
  <c r="R161" i="21727"/>
  <c r="R151" i="21727"/>
  <c r="R167" i="21727"/>
  <c r="V161" i="21727"/>
  <c r="V164" i="21727"/>
  <c r="V176" i="21727"/>
  <c r="V101" i="21727"/>
  <c r="V99" i="21727"/>
  <c r="V93" i="21727"/>
  <c r="V39" i="21727"/>
  <c r="V38" i="21727"/>
  <c r="R28" i="21727"/>
  <c r="R21" i="21727"/>
  <c r="V20" i="21727"/>
  <c r="V19" i="21727"/>
  <c r="V18" i="21727"/>
  <c r="V162" i="21727"/>
  <c r="V190" i="21727"/>
  <c r="H52" i="21727"/>
  <c r="H86" i="21727"/>
  <c r="O81" i="21727"/>
  <c r="O87" i="21727"/>
  <c r="O66" i="21727"/>
  <c r="H112" i="21727"/>
  <c r="H19" i="21727"/>
  <c r="AA22" i="21741"/>
  <c r="AB22" i="21741" s="1"/>
  <c r="S360" i="1"/>
  <c r="L270" i="1"/>
  <c r="K270" i="1"/>
  <c r="K222" i="1"/>
  <c r="E82" i="1"/>
  <c r="W268" i="1"/>
  <c r="V283" i="1"/>
  <c r="Y271" i="1"/>
  <c r="Z271" i="1" s="1"/>
  <c r="O280" i="1"/>
  <c r="O259" i="1"/>
  <c r="N252" i="1"/>
  <c r="N232" i="1"/>
  <c r="O214" i="1"/>
  <c r="O210" i="1"/>
  <c r="O206" i="1"/>
  <c r="N191" i="1"/>
  <c r="N183" i="1"/>
  <c r="N164" i="1"/>
  <c r="N160" i="1"/>
  <c r="E66" i="1"/>
  <c r="Q95" i="1"/>
  <c r="L311" i="1"/>
  <c r="V311" i="1"/>
  <c r="F104" i="1"/>
  <c r="K342" i="1"/>
  <c r="U354" i="1"/>
  <c r="N355" i="1"/>
  <c r="L364" i="1"/>
  <c r="F113" i="1"/>
  <c r="L278" i="1"/>
  <c r="Q39" i="1"/>
  <c r="M46" i="1"/>
  <c r="E61" i="1"/>
  <c r="E59" i="1"/>
  <c r="I77" i="1"/>
  <c r="R130" i="1"/>
  <c r="R134" i="1"/>
  <c r="R139" i="1"/>
  <c r="R141" i="1"/>
  <c r="R144" i="1"/>
  <c r="R147" i="1"/>
  <c r="R148" i="1"/>
  <c r="R151" i="1"/>
  <c r="S164" i="1"/>
  <c r="R157" i="1"/>
  <c r="S159" i="1"/>
  <c r="S161" i="1"/>
  <c r="S165" i="1"/>
  <c r="S182" i="1"/>
  <c r="S184" i="1"/>
  <c r="S174" i="1"/>
  <c r="R179" i="1"/>
  <c r="S181" i="1"/>
  <c r="R183" i="1"/>
  <c r="S197" i="1"/>
  <c r="S188" i="1"/>
  <c r="R190" i="1"/>
  <c r="S192" i="1"/>
  <c r="R194" i="1"/>
  <c r="S196" i="1"/>
  <c r="S198" i="1"/>
  <c r="S205" i="1"/>
  <c r="S207" i="1"/>
  <c r="S209" i="1"/>
  <c r="R216" i="1"/>
  <c r="R226" i="1"/>
  <c r="R228" i="1"/>
  <c r="R231" i="1"/>
  <c r="R233" i="1"/>
  <c r="R237" i="1"/>
  <c r="S242" i="1"/>
  <c r="R244" i="1"/>
  <c r="R247" i="1"/>
  <c r="R250" i="1"/>
  <c r="S263" i="1"/>
  <c r="R266" i="1"/>
  <c r="R269" i="1"/>
  <c r="R280" i="1"/>
  <c r="O306" i="1"/>
  <c r="M21" i="1"/>
  <c r="O321" i="1"/>
  <c r="K299" i="1"/>
  <c r="R309" i="1"/>
  <c r="Y299" i="1"/>
  <c r="U313" i="1"/>
  <c r="Q26" i="1"/>
  <c r="N321" i="1"/>
  <c r="N328" i="1"/>
  <c r="L282" i="1"/>
  <c r="Q82" i="1"/>
  <c r="K349" i="1"/>
  <c r="V288" i="1"/>
  <c r="N194" i="1"/>
  <c r="N163" i="1"/>
  <c r="O154" i="1"/>
  <c r="L164" i="1"/>
  <c r="K183" i="1"/>
  <c r="L236" i="1"/>
  <c r="M65" i="1"/>
  <c r="Y145" i="1"/>
  <c r="Z145" i="1" s="1"/>
  <c r="W147" i="1"/>
  <c r="Y156" i="1"/>
  <c r="Y160" i="1"/>
  <c r="W202" i="1"/>
  <c r="Y249" i="1"/>
  <c r="Y264" i="1"/>
  <c r="R272" i="1"/>
  <c r="R276" i="1"/>
  <c r="L289" i="1"/>
  <c r="O292" i="1"/>
  <c r="J83" i="1"/>
  <c r="S295" i="1"/>
  <c r="H19" i="1"/>
  <c r="I19" i="1" s="1"/>
  <c r="I87" i="1"/>
  <c r="S290" i="1"/>
  <c r="N313" i="1"/>
  <c r="V300" i="1"/>
  <c r="O158" i="1"/>
  <c r="R39" i="1"/>
  <c r="O328" i="1"/>
  <c r="T95" i="1"/>
  <c r="W95" i="1" s="1"/>
  <c r="T21" i="1"/>
  <c r="O215" i="1"/>
  <c r="N173" i="1"/>
  <c r="O272" i="1"/>
  <c r="V281" i="1"/>
  <c r="O307" i="1"/>
  <c r="S327" i="1"/>
  <c r="V333" i="1"/>
  <c r="E26" i="1"/>
  <c r="F26" i="1" s="1"/>
  <c r="N364" i="1"/>
  <c r="N331" i="1"/>
  <c r="O276" i="1"/>
  <c r="N260" i="1"/>
  <c r="N192" i="1"/>
  <c r="N264" i="1"/>
  <c r="Q106" i="1"/>
  <c r="R328" i="1"/>
  <c r="R327" i="1"/>
  <c r="S315" i="1"/>
  <c r="I95" i="1"/>
  <c r="L143" i="1"/>
  <c r="O227" i="1"/>
  <c r="N224" i="1"/>
  <c r="O221" i="1"/>
  <c r="N202" i="1"/>
  <c r="N186" i="1"/>
  <c r="K204" i="1"/>
  <c r="J35" i="1"/>
  <c r="L35" i="1" s="1"/>
  <c r="S149" i="1"/>
  <c r="S160" i="1"/>
  <c r="S180" i="1"/>
  <c r="S186" i="1"/>
  <c r="R197" i="1"/>
  <c r="S202" i="1"/>
  <c r="R215" i="1"/>
  <c r="R235" i="1"/>
  <c r="S237" i="1"/>
  <c r="S251" i="1"/>
  <c r="R285" i="1"/>
  <c r="J96" i="1"/>
  <c r="Y322" i="1"/>
  <c r="U345" i="1"/>
  <c r="S154" i="1"/>
  <c r="S256" i="1"/>
  <c r="X361" i="1"/>
  <c r="O347" i="1"/>
  <c r="U305" i="1"/>
  <c r="O331" i="1"/>
  <c r="N265" i="1"/>
  <c r="O223" i="1"/>
  <c r="J106" i="1"/>
  <c r="K106" i="1" s="1"/>
  <c r="W340" i="1"/>
  <c r="L281" i="1"/>
  <c r="V290" i="1"/>
  <c r="S268" i="1"/>
  <c r="O268" i="1"/>
  <c r="N254" i="1"/>
  <c r="O237" i="1"/>
  <c r="N216" i="1"/>
  <c r="N181" i="1"/>
  <c r="O170" i="1"/>
  <c r="S162" i="1"/>
  <c r="S140" i="1"/>
  <c r="O145" i="1"/>
  <c r="U22" i="21741"/>
  <c r="V22" i="21741" s="1"/>
  <c r="Y135" i="21741"/>
  <c r="L8" i="21741"/>
  <c r="M8" i="21741" s="1"/>
  <c r="X139" i="21741"/>
  <c r="Y131" i="21741"/>
  <c r="X138" i="21741"/>
  <c r="L7" i="21741"/>
  <c r="M7" i="21741" s="1"/>
  <c r="Y143" i="21741"/>
  <c r="X137" i="21741"/>
  <c r="Y149" i="21741"/>
  <c r="Y150" i="21741"/>
  <c r="X132" i="21741"/>
  <c r="AD19" i="21741"/>
  <c r="AE19" i="21741" s="1"/>
  <c r="U24" i="21741"/>
  <c r="V24" i="21741" s="1"/>
  <c r="X8" i="21741"/>
  <c r="Y8" i="21741" s="1"/>
  <c r="U25" i="21741"/>
  <c r="V25" i="21741" s="1"/>
  <c r="H101" i="21727"/>
  <c r="O233" i="21727"/>
  <c r="O64" i="21727"/>
  <c r="Q51" i="1"/>
  <c r="E51" i="1"/>
  <c r="Q57" i="1"/>
  <c r="F72" i="1"/>
  <c r="F76" i="1"/>
  <c r="S142" i="1"/>
  <c r="R155" i="1"/>
  <c r="S177" i="1"/>
  <c r="R175" i="1"/>
  <c r="S200" i="1"/>
  <c r="R212" i="1"/>
  <c r="R211" i="1"/>
  <c r="S201" i="1"/>
  <c r="R201" i="1"/>
  <c r="R220" i="1"/>
  <c r="W219" i="1"/>
  <c r="S221" i="1"/>
  <c r="S231" i="1"/>
  <c r="S223" i="1"/>
  <c r="S238" i="1"/>
  <c r="R248" i="1"/>
  <c r="S248" i="1"/>
  <c r="S252" i="1"/>
  <c r="R271" i="1"/>
  <c r="S270" i="1"/>
  <c r="V329" i="1"/>
  <c r="E107" i="1"/>
  <c r="V363" i="1"/>
  <c r="Y351" i="1"/>
  <c r="H120" i="21727"/>
  <c r="S235" i="1"/>
  <c r="S148" i="1"/>
  <c r="R142" i="1"/>
  <c r="R133" i="1"/>
  <c r="M15" i="1"/>
  <c r="J15" i="1"/>
  <c r="E85" i="1"/>
  <c r="W289" i="1"/>
  <c r="U279" i="1"/>
  <c r="Y303" i="1"/>
  <c r="Z303" i="1" s="1"/>
  <c r="W303" i="1"/>
  <c r="T90" i="1"/>
  <c r="H90" i="1"/>
  <c r="T91" i="1"/>
  <c r="I94" i="1"/>
  <c r="V316" i="1"/>
  <c r="O198" i="1"/>
  <c r="S167" i="1"/>
  <c r="H95" i="1"/>
  <c r="Y278" i="1"/>
  <c r="S236" i="1"/>
  <c r="S150" i="1"/>
  <c r="O324" i="1"/>
  <c r="K144" i="1"/>
  <c r="O209" i="1"/>
  <c r="O252" i="1"/>
  <c r="F55" i="1"/>
  <c r="V325" i="1"/>
  <c r="M94" i="1"/>
  <c r="V317" i="1"/>
  <c r="W327" i="1"/>
  <c r="X327" i="1" s="1"/>
  <c r="R288" i="1"/>
  <c r="M89" i="1"/>
  <c r="R261" i="1"/>
  <c r="N161" i="1"/>
  <c r="S158" i="1"/>
  <c r="S152" i="1"/>
  <c r="K258" i="1"/>
  <c r="E56" i="1"/>
  <c r="E73" i="1"/>
  <c r="S70" i="1"/>
  <c r="S143" i="1"/>
  <c r="W145" i="1"/>
  <c r="S153" i="1"/>
  <c r="R191" i="1"/>
  <c r="R227" i="1"/>
  <c r="S230" i="1"/>
  <c r="S232" i="1"/>
  <c r="Y234" i="1"/>
  <c r="R245" i="1"/>
  <c r="S247" i="1"/>
  <c r="S257" i="1"/>
  <c r="S264" i="1"/>
  <c r="T37" i="1"/>
  <c r="V37" i="1" s="1"/>
  <c r="H79" i="1"/>
  <c r="T78" i="1"/>
  <c r="U79" i="1" s="1"/>
  <c r="M81" i="1"/>
  <c r="J81" i="1"/>
  <c r="L85" i="1" s="1"/>
  <c r="N286" i="1"/>
  <c r="Y286" i="1"/>
  <c r="R286" i="1"/>
  <c r="W278" i="1"/>
  <c r="Y279" i="1"/>
  <c r="Q84" i="1"/>
  <c r="Q83" i="1"/>
  <c r="Y281" i="1"/>
  <c r="Z293" i="1" s="1"/>
  <c r="F88" i="1"/>
  <c r="N307" i="1"/>
  <c r="R300" i="1"/>
  <c r="K302" i="1"/>
  <c r="U314" i="1"/>
  <c r="S328" i="1"/>
  <c r="H101" i="1"/>
  <c r="N244" i="1"/>
  <c r="O244" i="1"/>
  <c r="O247" i="1"/>
  <c r="N294" i="1"/>
  <c r="Q94" i="1"/>
  <c r="R95" i="1" s="1"/>
  <c r="S246" i="1"/>
  <c r="O359" i="1"/>
  <c r="Y317" i="1"/>
  <c r="O294" i="1"/>
  <c r="N292" i="1"/>
  <c r="N184" i="1"/>
  <c r="N203" i="1"/>
  <c r="O253" i="1"/>
  <c r="N187" i="1"/>
  <c r="O192" i="1"/>
  <c r="K278" i="1"/>
  <c r="W281" i="1"/>
  <c r="X281" i="1" s="1"/>
  <c r="W313" i="1"/>
  <c r="T94" i="1"/>
  <c r="V94" i="1" s="1"/>
  <c r="Y327" i="1"/>
  <c r="E89" i="1"/>
  <c r="W288" i="1"/>
  <c r="W283" i="1"/>
  <c r="Y283" i="1"/>
  <c r="Q55" i="1"/>
  <c r="Y55" i="1" s="1"/>
  <c r="Y270" i="1"/>
  <c r="J112" i="1"/>
  <c r="L116" i="1" s="1"/>
  <c r="Y367" i="1"/>
  <c r="Q107" i="1"/>
  <c r="U355" i="1"/>
  <c r="O282" i="1"/>
  <c r="O203" i="1"/>
  <c r="N257" i="1"/>
  <c r="N241" i="1"/>
  <c r="O256" i="1"/>
  <c r="W351" i="1"/>
  <c r="F107" i="1"/>
  <c r="M106" i="1"/>
  <c r="J94" i="1"/>
  <c r="H20" i="1"/>
  <c r="I20" i="1" s="1"/>
  <c r="J89" i="1"/>
  <c r="L89" i="1" s="1"/>
  <c r="M85" i="1"/>
  <c r="R289" i="1"/>
  <c r="M83" i="1"/>
  <c r="R260" i="1"/>
  <c r="O229" i="1"/>
  <c r="H78" i="1"/>
  <c r="F61" i="1"/>
  <c r="N188" i="1"/>
  <c r="N165" i="1"/>
  <c r="J20" i="1"/>
  <c r="L338" i="1"/>
  <c r="N338" i="1"/>
  <c r="K340" i="1"/>
  <c r="N229" i="1"/>
  <c r="O241" i="1"/>
  <c r="O226" i="1"/>
  <c r="N227" i="1"/>
  <c r="N226" i="1"/>
  <c r="N221" i="1"/>
  <c r="O220" i="1"/>
  <c r="O213" i="1"/>
  <c r="N214" i="1"/>
  <c r="O193" i="1"/>
  <c r="N193" i="1"/>
  <c r="O270" i="1"/>
  <c r="O258" i="1"/>
  <c r="N258" i="1"/>
  <c r="O248" i="1"/>
  <c r="N248" i="1"/>
  <c r="O260" i="1"/>
  <c r="O222" i="1"/>
  <c r="O234" i="1"/>
  <c r="N222" i="1"/>
  <c r="N223" i="1"/>
  <c r="N209" i="1"/>
  <c r="N210" i="1"/>
  <c r="N199" i="1"/>
  <c r="O211" i="1"/>
  <c r="N200" i="1"/>
  <c r="O189" i="1"/>
  <c r="N190" i="1"/>
  <c r="O201" i="1"/>
  <c r="O254" i="1"/>
  <c r="N243" i="1"/>
  <c r="N238" i="1"/>
  <c r="O238" i="1"/>
  <c r="N233" i="1"/>
  <c r="N234" i="1"/>
  <c r="N225" i="1"/>
  <c r="O236" i="1"/>
  <c r="O207" i="1"/>
  <c r="N195" i="1"/>
  <c r="J16" i="1"/>
  <c r="T46" i="1"/>
  <c r="Q56" i="1"/>
  <c r="Q59" i="1"/>
  <c r="Q60" i="1"/>
  <c r="T47" i="1"/>
  <c r="S189" i="1"/>
  <c r="S265" i="1"/>
  <c r="R249" i="1"/>
  <c r="R246" i="1"/>
  <c r="R243" i="1"/>
  <c r="R236" i="1"/>
  <c r="R234" i="1"/>
  <c r="R232" i="1"/>
  <c r="R225" i="1"/>
  <c r="S219" i="1"/>
  <c r="S212" i="1"/>
  <c r="S194" i="1"/>
  <c r="R184" i="1"/>
  <c r="R180" i="1"/>
  <c r="R158" i="1"/>
  <c r="S146" i="1"/>
  <c r="S144" i="1"/>
  <c r="R143" i="1"/>
  <c r="S138" i="1"/>
  <c r="S134" i="1"/>
  <c r="R129" i="1"/>
  <c r="L176" i="1"/>
  <c r="L260" i="1"/>
  <c r="M36" i="1"/>
  <c r="Q63" i="1"/>
  <c r="W162" i="1"/>
  <c r="Y164" i="1"/>
  <c r="W173" i="1"/>
  <c r="Y176" i="1"/>
  <c r="Y184" i="1"/>
  <c r="Y189" i="1"/>
  <c r="Y191" i="1"/>
  <c r="Y193" i="1"/>
  <c r="Y195" i="1"/>
  <c r="Z195" i="1" s="1"/>
  <c r="Y197" i="1"/>
  <c r="Y202" i="1"/>
  <c r="W210" i="1"/>
  <c r="Y225" i="1"/>
  <c r="Y227" i="1"/>
  <c r="Y217" i="1"/>
  <c r="Y232" i="1"/>
  <c r="Y245" i="1"/>
  <c r="L152" i="1"/>
  <c r="L322" i="1"/>
  <c r="K332" i="1"/>
  <c r="K336" i="1"/>
  <c r="T108" i="1"/>
  <c r="Y25" i="1"/>
  <c r="K360" i="1"/>
  <c r="R265" i="1"/>
  <c r="S193" i="1"/>
  <c r="S262" i="1"/>
  <c r="S277" i="1"/>
  <c r="S250" i="1"/>
  <c r="S244" i="1"/>
  <c r="S226" i="1"/>
  <c r="R219" i="1"/>
  <c r="S185" i="1"/>
  <c r="S175" i="1"/>
  <c r="R138" i="1"/>
  <c r="S130" i="1"/>
  <c r="F59" i="1"/>
  <c r="N278" i="1"/>
  <c r="H14" i="1"/>
  <c r="I14" i="1" s="1"/>
  <c r="F39" i="1"/>
  <c r="E60" i="1"/>
  <c r="E58" i="1"/>
  <c r="S155" i="1"/>
  <c r="R165" i="1"/>
  <c r="R177" i="1"/>
  <c r="R181" i="1"/>
  <c r="R182" i="1"/>
  <c r="R185" i="1"/>
  <c r="R186" i="1"/>
  <c r="R189" i="1"/>
  <c r="R193" i="1"/>
  <c r="R198" i="1"/>
  <c r="S224" i="1"/>
  <c r="L291" i="1"/>
  <c r="E83" i="1"/>
  <c r="W285" i="1"/>
  <c r="N302" i="1"/>
  <c r="L293" i="1"/>
  <c r="S300" i="1"/>
  <c r="K314" i="1"/>
  <c r="O305" i="1"/>
  <c r="L360" i="1"/>
  <c r="Q61" i="1"/>
  <c r="S243" i="1"/>
  <c r="S260" i="1"/>
  <c r="S245" i="1"/>
  <c r="O231" i="1"/>
  <c r="S213" i="1"/>
  <c r="S195" i="1"/>
  <c r="S191" i="1"/>
  <c r="O165" i="1"/>
  <c r="O163" i="1"/>
  <c r="O161" i="1"/>
  <c r="H13" i="1"/>
  <c r="I13" i="1" s="1"/>
  <c r="K190" i="1"/>
  <c r="W148" i="1"/>
  <c r="W165" i="1"/>
  <c r="W177" i="1"/>
  <c r="Y179" i="1"/>
  <c r="Y181" i="1"/>
  <c r="W194" i="1"/>
  <c r="Y214" i="1"/>
  <c r="W216" i="1"/>
  <c r="Y221" i="1"/>
  <c r="W223" i="1"/>
  <c r="Y236" i="1"/>
  <c r="Y246" i="1"/>
  <c r="W258" i="1"/>
  <c r="W260" i="1"/>
  <c r="N291" i="1"/>
  <c r="L280" i="1"/>
  <c r="T100" i="1"/>
  <c r="O341" i="1"/>
  <c r="O343" i="1"/>
  <c r="J105" i="1"/>
  <c r="X22" i="21741"/>
  <c r="Y22" i="21741" s="1"/>
  <c r="AA23" i="21741"/>
  <c r="AB23" i="21741" s="1"/>
  <c r="AA16" i="21741"/>
  <c r="N136" i="1"/>
  <c r="O169" i="21727"/>
  <c r="N157" i="1"/>
  <c r="O140" i="1"/>
  <c r="K129" i="1"/>
  <c r="U14" i="1"/>
  <c r="V14" i="1" s="1"/>
  <c r="N138" i="1"/>
  <c r="P181" i="21727"/>
  <c r="P178" i="21727"/>
  <c r="O124" i="21727"/>
  <c r="O121" i="21727"/>
  <c r="I177" i="21727"/>
  <c r="P132" i="21727"/>
  <c r="V126" i="21727"/>
  <c r="R118" i="21727"/>
  <c r="R119" i="21727"/>
  <c r="V59" i="21727"/>
  <c r="V75" i="21727"/>
  <c r="V183" i="21727"/>
  <c r="R135" i="21727"/>
  <c r="O134" i="21727"/>
  <c r="R186" i="21727"/>
  <c r="V203" i="21727"/>
  <c r="V227" i="21727"/>
  <c r="R215" i="21727"/>
  <c r="R183" i="21727"/>
  <c r="V166" i="21727"/>
  <c r="V82" i="21727"/>
  <c r="V80" i="21727"/>
  <c r="V77" i="21727"/>
  <c r="V57" i="21727"/>
  <c r="V55" i="21727"/>
  <c r="V60" i="21727"/>
  <c r="V41" i="21727"/>
  <c r="V40" i="21727"/>
  <c r="V230" i="21727"/>
  <c r="R231" i="21727"/>
  <c r="R216" i="21727"/>
  <c r="R175" i="21727"/>
  <c r="R160" i="21727"/>
  <c r="V122" i="21727"/>
  <c r="V119" i="21727"/>
  <c r="V106" i="21727"/>
  <c r="R81" i="21727"/>
  <c r="V65" i="21727"/>
  <c r="R39" i="21727"/>
  <c r="R38" i="21727"/>
  <c r="V26" i="21727"/>
  <c r="R149" i="21727"/>
  <c r="R155" i="21727"/>
  <c r="R210" i="21727"/>
  <c r="U371" i="1"/>
  <c r="Y371" i="1"/>
  <c r="Z383" i="1" s="1"/>
  <c r="K369" i="1"/>
  <c r="P127" i="21727"/>
  <c r="AB194" i="21741"/>
  <c r="AA194" i="21741"/>
  <c r="Z66" i="21741"/>
  <c r="AA66" i="21741" s="1"/>
  <c r="R66" i="21741"/>
  <c r="I66" i="21741"/>
  <c r="T63" i="21741"/>
  <c r="V67" i="21741" s="1"/>
  <c r="G66" i="21741"/>
  <c r="G62" i="21741"/>
  <c r="T62" i="21741"/>
  <c r="V62" i="21741" s="1"/>
  <c r="F63" i="21741"/>
  <c r="AC61" i="21741"/>
  <c r="AD61" i="21741" s="1"/>
  <c r="O61" i="21741"/>
  <c r="R60" i="21741"/>
  <c r="G53" i="21741"/>
  <c r="F54" i="21741"/>
  <c r="T53" i="21741"/>
  <c r="T54" i="21741"/>
  <c r="V58" i="21741" s="1"/>
  <c r="G56" i="21741"/>
  <c r="G52" i="21741"/>
  <c r="F52" i="21741"/>
  <c r="T52" i="21741"/>
  <c r="T55" i="21741"/>
  <c r="R51" i="21741"/>
  <c r="I51" i="21741"/>
  <c r="Z49" i="21741"/>
  <c r="AB53" i="21741" s="1"/>
  <c r="Z48" i="21741"/>
  <c r="AB52" i="21741" s="1"/>
  <c r="F47" i="21741"/>
  <c r="T47" i="21741"/>
  <c r="V51" i="21741" s="1"/>
  <c r="F48" i="21741"/>
  <c r="Q48" i="21741"/>
  <c r="AC40" i="21741"/>
  <c r="R40" i="21741"/>
  <c r="R36" i="21741"/>
  <c r="J36" i="21741"/>
  <c r="J40" i="21741"/>
  <c r="Z36" i="21741"/>
  <c r="AB36" i="21741" s="1"/>
  <c r="Z12" i="21741"/>
  <c r="AA12" i="21741" s="1"/>
  <c r="I13" i="21741"/>
  <c r="I12" i="21741"/>
  <c r="R12" i="21741"/>
  <c r="Z10" i="21741"/>
  <c r="R10" i="21741"/>
  <c r="AC9" i="21741"/>
  <c r="AD10" i="21741" s="1"/>
  <c r="O9" i="21741"/>
  <c r="U274" i="21741"/>
  <c r="V286" i="21741"/>
  <c r="AB275" i="21741"/>
  <c r="AA276" i="21741"/>
  <c r="AB277" i="21741"/>
  <c r="AA277" i="21741"/>
  <c r="U111" i="21741"/>
  <c r="Y104" i="21741"/>
  <c r="V269" i="21741"/>
  <c r="U257" i="21741"/>
  <c r="AB267" i="21741"/>
  <c r="AA256" i="21741"/>
  <c r="V238" i="21741"/>
  <c r="U205" i="21741"/>
  <c r="V217" i="21741"/>
  <c r="Y201" i="21741"/>
  <c r="X201" i="21741"/>
  <c r="V195" i="21741"/>
  <c r="AC68" i="21741"/>
  <c r="P72" i="21741"/>
  <c r="AC69" i="21741"/>
  <c r="AD70" i="21741" s="1"/>
  <c r="AE111" i="21741"/>
  <c r="AE112" i="21741"/>
  <c r="AA108" i="21741"/>
  <c r="U110" i="21741"/>
  <c r="AE101" i="21741"/>
  <c r="AD107" i="21741"/>
  <c r="V109" i="21741"/>
  <c r="AD94" i="21741"/>
  <c r="U102" i="21741"/>
  <c r="AE103" i="21741"/>
  <c r="X90" i="21741"/>
  <c r="AA9" i="21741"/>
  <c r="AD72" i="21741"/>
  <c r="AD250" i="21741"/>
  <c r="F53" i="21741"/>
  <c r="Q68" i="21741"/>
  <c r="W73" i="21741"/>
  <c r="W74" i="21741"/>
  <c r="X74" i="21741" s="1"/>
  <c r="W72" i="21741"/>
  <c r="Y76" i="21741" s="1"/>
  <c r="M72" i="21741"/>
  <c r="O71" i="21741"/>
  <c r="R70" i="21741"/>
  <c r="L69" i="21741"/>
  <c r="W69" i="21741"/>
  <c r="V105" i="21741"/>
  <c r="X97" i="21741"/>
  <c r="AA37" i="21741"/>
  <c r="V163" i="21741"/>
  <c r="U164" i="21741"/>
  <c r="V171" i="21741"/>
  <c r="V159" i="21741"/>
  <c r="U159" i="21741"/>
  <c r="U153" i="21741"/>
  <c r="V164" i="21741"/>
  <c r="AB151" i="21741"/>
  <c r="AA152" i="21741"/>
  <c r="U149" i="21741"/>
  <c r="V161" i="21741"/>
  <c r="V149" i="21741"/>
  <c r="AB147" i="21741"/>
  <c r="AA147" i="21741"/>
  <c r="V145" i="21741"/>
  <c r="U146" i="21741"/>
  <c r="AB143" i="21741"/>
  <c r="AA144" i="21741"/>
  <c r="AA143" i="21741"/>
  <c r="V141" i="21741"/>
  <c r="U141" i="21741"/>
  <c r="V137" i="21741"/>
  <c r="U137" i="21741"/>
  <c r="V133" i="21741"/>
  <c r="U133" i="21741"/>
  <c r="G82" i="21741"/>
  <c r="G78" i="21741"/>
  <c r="Q78" i="21741"/>
  <c r="Z74" i="21741"/>
  <c r="AA74" i="21741" s="1"/>
  <c r="J78" i="21741"/>
  <c r="U279" i="21741"/>
  <c r="U278" i="21741"/>
  <c r="G119" i="21741"/>
  <c r="F116" i="21741"/>
  <c r="I115" i="21741"/>
  <c r="J119" i="21741"/>
  <c r="I116" i="21741"/>
  <c r="L116" i="21741"/>
  <c r="M119" i="21741"/>
  <c r="P115" i="21741"/>
  <c r="O116" i="21741"/>
  <c r="P119" i="21741"/>
  <c r="Y121" i="21741"/>
  <c r="X118" i="21741"/>
  <c r="V256" i="21741"/>
  <c r="U245" i="21741"/>
  <c r="Y256" i="21741"/>
  <c r="AB247" i="21741"/>
  <c r="AB220" i="21741"/>
  <c r="V209" i="21741"/>
  <c r="AB193" i="21741"/>
  <c r="V178" i="21741"/>
  <c r="Q86" i="21741"/>
  <c r="Y278" i="21741"/>
  <c r="X325" i="21741"/>
  <c r="Y353" i="21741"/>
  <c r="J106" i="21741"/>
  <c r="AA342" i="21741"/>
  <c r="AA345" i="21741"/>
  <c r="AD348" i="21741"/>
  <c r="U350" i="21741"/>
  <c r="X350" i="21741"/>
  <c r="AD356" i="21741"/>
  <c r="U357" i="21741"/>
  <c r="AB360" i="21741"/>
  <c r="T115" i="21741"/>
  <c r="V119" i="21741" s="1"/>
  <c r="G116" i="21741"/>
  <c r="X362" i="21741"/>
  <c r="Z112" i="21741"/>
  <c r="AB112" i="21741" s="1"/>
  <c r="J116" i="21741"/>
  <c r="W113" i="21741"/>
  <c r="X113" i="21741" s="1"/>
  <c r="M116" i="21741"/>
  <c r="AB382" i="21741"/>
  <c r="AE237" i="21741"/>
  <c r="P77" i="21741"/>
  <c r="L68" i="21741"/>
  <c r="L70" i="21741"/>
  <c r="AD36" i="21741"/>
  <c r="AD34" i="21741"/>
  <c r="V37" i="21741"/>
  <c r="AD18" i="21741"/>
  <c r="F15" i="21741"/>
  <c r="G15" i="21741" s="1"/>
  <c r="AE343" i="21741"/>
  <c r="X360" i="21741"/>
  <c r="V382" i="21741"/>
  <c r="AB385" i="21741"/>
  <c r="AD11" i="21741"/>
  <c r="AB261" i="21741"/>
  <c r="AE259" i="21741"/>
  <c r="U247" i="21741"/>
  <c r="Y211" i="21741"/>
  <c r="AE208" i="21741"/>
  <c r="AA198" i="21741"/>
  <c r="U196" i="21741"/>
  <c r="AE190" i="21741"/>
  <c r="Y200" i="21741"/>
  <c r="AA183" i="21741"/>
  <c r="AA179" i="21741"/>
  <c r="V173" i="21741"/>
  <c r="Y172" i="21741"/>
  <c r="AB183" i="21741"/>
  <c r="X169" i="21741"/>
  <c r="AB179" i="21741"/>
  <c r="AB159" i="21741"/>
  <c r="AA158" i="21741"/>
  <c r="V153" i="21741"/>
  <c r="X150" i="21741"/>
  <c r="AA148" i="21741"/>
  <c r="AD148" i="21741"/>
  <c r="X146" i="21741"/>
  <c r="AD136" i="21741"/>
  <c r="W78" i="21741"/>
  <c r="AE36" i="21741"/>
  <c r="V36" i="21741"/>
  <c r="X267" i="21741"/>
  <c r="I92" i="21741"/>
  <c r="V322" i="21741"/>
  <c r="F114" i="21741"/>
  <c r="G118" i="21741"/>
  <c r="R114" i="21741"/>
  <c r="J118" i="21741"/>
  <c r="AE382" i="21741"/>
  <c r="V385" i="21741"/>
  <c r="AE385" i="21741"/>
  <c r="AA15" i="21741"/>
  <c r="U16" i="21741"/>
  <c r="V16" i="21741" s="1"/>
  <c r="X19" i="21741"/>
  <c r="Y19" i="21741" s="1"/>
  <c r="AD24" i="21741"/>
  <c r="AE24" i="21741" s="1"/>
  <c r="AD13" i="21741"/>
  <c r="X17" i="21741"/>
  <c r="Y17" i="21741" s="1"/>
  <c r="AE349" i="21741"/>
  <c r="AD25" i="21741"/>
  <c r="AE25" i="21741" s="1"/>
  <c r="AE110" i="21741"/>
  <c r="AA339" i="21741"/>
  <c r="I107" i="21741"/>
  <c r="R106" i="21741"/>
  <c r="AA334" i="21741"/>
  <c r="AB334" i="21741"/>
  <c r="AB342" i="21741"/>
  <c r="J109" i="21741"/>
  <c r="AB353" i="21741"/>
  <c r="AB354" i="21741"/>
  <c r="AB356" i="21741"/>
  <c r="AA344" i="21741"/>
  <c r="I116" i="21727"/>
  <c r="H135" i="21727"/>
  <c r="H131" i="21727"/>
  <c r="O145" i="21727"/>
  <c r="H169" i="21727"/>
  <c r="P142" i="21727"/>
  <c r="H149" i="21727"/>
  <c r="O143" i="21727"/>
  <c r="O212" i="21727"/>
  <c r="Y351" i="21741"/>
  <c r="H105" i="1"/>
  <c r="V332" i="1"/>
  <c r="W332" i="1"/>
  <c r="X344" i="1" s="1"/>
  <c r="N337" i="1"/>
  <c r="N344" i="1"/>
  <c r="M105" i="1"/>
  <c r="V344" i="1"/>
  <c r="Z344" i="1"/>
  <c r="K337" i="1"/>
  <c r="O349" i="1"/>
  <c r="I232" i="21727"/>
  <c r="O158" i="21727"/>
  <c r="H189" i="21727"/>
  <c r="H216" i="21727"/>
  <c r="P157" i="21727"/>
  <c r="H68" i="21727"/>
  <c r="H227" i="21727"/>
  <c r="I130" i="21727"/>
  <c r="I126" i="21727"/>
  <c r="I134" i="21727"/>
  <c r="H21" i="21727"/>
  <c r="H134" i="21727"/>
  <c r="O127" i="21727"/>
  <c r="H156" i="21727"/>
  <c r="O153" i="21727"/>
  <c r="H168" i="21727"/>
  <c r="I196" i="21727"/>
  <c r="I215" i="21727"/>
  <c r="I220" i="21727"/>
  <c r="H220" i="21727"/>
  <c r="H224" i="21727"/>
  <c r="P190" i="21727"/>
  <c r="P159" i="21727"/>
  <c r="P168" i="21727"/>
  <c r="S163" i="21727"/>
  <c r="W177" i="21727"/>
  <c r="P194" i="21727"/>
  <c r="S207" i="21727"/>
  <c r="I201" i="21727"/>
  <c r="H205" i="21727"/>
  <c r="I206" i="21727"/>
  <c r="H212" i="21727"/>
  <c r="H217" i="21727"/>
  <c r="H221" i="21727"/>
  <c r="O182" i="21727"/>
  <c r="O166" i="21727"/>
  <c r="W175" i="21727"/>
  <c r="H187" i="21727"/>
  <c r="K163" i="1"/>
  <c r="L163" i="1"/>
  <c r="L188" i="1"/>
  <c r="L200" i="1"/>
  <c r="K196" i="1"/>
  <c r="K195" i="1"/>
  <c r="L213" i="1"/>
  <c r="K201" i="1"/>
  <c r="K220" i="1"/>
  <c r="K219" i="1"/>
  <c r="L222" i="1"/>
  <c r="L234" i="1"/>
  <c r="L215" i="1"/>
  <c r="K216" i="1"/>
  <c r="L277" i="1"/>
  <c r="K265" i="1"/>
  <c r="L268" i="1"/>
  <c r="K256" i="1"/>
  <c r="E8" i="1"/>
  <c r="F8" i="1" s="1"/>
  <c r="Q7" i="1"/>
  <c r="E7" i="1"/>
  <c r="F7" i="1" s="1"/>
  <c r="Q11" i="1"/>
  <c r="M11" i="1"/>
  <c r="J11" i="1"/>
  <c r="T16" i="1"/>
  <c r="Y16" i="1" s="1"/>
  <c r="H16" i="1"/>
  <c r="I16" i="1" s="1"/>
  <c r="M16" i="1"/>
  <c r="O16" i="1" s="1"/>
  <c r="Y32" i="1"/>
  <c r="W32" i="1"/>
  <c r="T36" i="1"/>
  <c r="V36" i="1" s="1"/>
  <c r="M41" i="1"/>
  <c r="J41" i="1"/>
  <c r="I46" i="1"/>
  <c r="H43" i="1"/>
  <c r="H42" i="1"/>
  <c r="M42" i="1"/>
  <c r="I42" i="1"/>
  <c r="J42" i="1"/>
  <c r="T42" i="1"/>
  <c r="E43" i="1"/>
  <c r="M43" i="1"/>
  <c r="Q43" i="1"/>
  <c r="S47" i="1" s="1"/>
  <c r="Q44" i="1"/>
  <c r="J43" i="1"/>
  <c r="F47" i="1"/>
  <c r="M47" i="1"/>
  <c r="Q47" i="1"/>
  <c r="F51" i="1"/>
  <c r="F57" i="1"/>
  <c r="J53" i="1"/>
  <c r="J50" i="1"/>
  <c r="I50" i="1"/>
  <c r="M50" i="1"/>
  <c r="H57" i="1"/>
  <c r="J56" i="1"/>
  <c r="H54" i="1"/>
  <c r="I54" i="1"/>
  <c r="J54" i="1"/>
  <c r="K54" i="1" s="1"/>
  <c r="M60" i="1"/>
  <c r="J60" i="1"/>
  <c r="I58" i="1"/>
  <c r="J58" i="1"/>
  <c r="L58" i="1" s="1"/>
  <c r="T58" i="1"/>
  <c r="M58" i="1"/>
  <c r="T67" i="1"/>
  <c r="I66" i="1"/>
  <c r="J66" i="1"/>
  <c r="T66" i="1"/>
  <c r="Y66" i="1" s="1"/>
  <c r="M66" i="1"/>
  <c r="N66" i="1" s="1"/>
  <c r="F67" i="1"/>
  <c r="Q68" i="1"/>
  <c r="Q67" i="1"/>
  <c r="E72" i="1"/>
  <c r="Q71" i="1"/>
  <c r="R71" i="1" s="1"/>
  <c r="Q73" i="1"/>
  <c r="M71" i="1"/>
  <c r="Q72" i="1"/>
  <c r="J71" i="1"/>
  <c r="M74" i="1"/>
  <c r="I78" i="1"/>
  <c r="T74" i="1"/>
  <c r="J74" i="1"/>
  <c r="T75" i="1"/>
  <c r="J75" i="1"/>
  <c r="E75" i="1"/>
  <c r="E76" i="1"/>
  <c r="M75" i="1"/>
  <c r="Q75" i="1"/>
  <c r="Q76" i="1"/>
  <c r="S76" i="1" s="1"/>
  <c r="V129" i="1"/>
  <c r="Y129" i="1"/>
  <c r="W129" i="1"/>
  <c r="V133" i="1"/>
  <c r="W133" i="1"/>
  <c r="Y133" i="1"/>
  <c r="V135" i="1"/>
  <c r="Y135" i="1"/>
  <c r="W135" i="1"/>
  <c r="X147" i="1" s="1"/>
  <c r="V137" i="1"/>
  <c r="Y137" i="1"/>
  <c r="W137" i="1"/>
  <c r="V139" i="1"/>
  <c r="Y139" i="1"/>
  <c r="W139" i="1"/>
  <c r="W141" i="1"/>
  <c r="V141" i="1"/>
  <c r="V143" i="1"/>
  <c r="Y143" i="1"/>
  <c r="Z143" i="1" s="1"/>
  <c r="W143" i="1"/>
  <c r="Y149" i="1"/>
  <c r="W149" i="1"/>
  <c r="Y151" i="1"/>
  <c r="W151" i="1"/>
  <c r="V151" i="1"/>
  <c r="Y153" i="1"/>
  <c r="W153" i="1"/>
  <c r="W158" i="1"/>
  <c r="Y158" i="1"/>
  <c r="W166" i="1"/>
  <c r="Y166" i="1"/>
  <c r="Z178" i="1" s="1"/>
  <c r="Y167" i="1"/>
  <c r="W167" i="1"/>
  <c r="Y169" i="1"/>
  <c r="W169" i="1"/>
  <c r="Y171" i="1"/>
  <c r="W171" i="1"/>
  <c r="Y178" i="1"/>
  <c r="W178" i="1"/>
  <c r="X178" i="1" s="1"/>
  <c r="Y180" i="1"/>
  <c r="W180" i="1"/>
  <c r="Y182" i="1"/>
  <c r="W182" i="1"/>
  <c r="Y186" i="1"/>
  <c r="W186" i="1"/>
  <c r="V199" i="1"/>
  <c r="W199" i="1"/>
  <c r="U213" i="1"/>
  <c r="V218" i="1"/>
  <c r="U218" i="1"/>
  <c r="V220" i="1"/>
  <c r="W222" i="1"/>
  <c r="X222" i="1" s="1"/>
  <c r="Y222" i="1"/>
  <c r="Z234" i="1" s="1"/>
  <c r="V222" i="1"/>
  <c r="W230" i="1"/>
  <c r="Y230" i="1"/>
  <c r="V234" i="1"/>
  <c r="Y235" i="1"/>
  <c r="U235" i="1"/>
  <c r="V237" i="1"/>
  <c r="Y237" i="1"/>
  <c r="Y239" i="1"/>
  <c r="V239" i="1"/>
  <c r="Y241" i="1"/>
  <c r="W241" i="1"/>
  <c r="Y243" i="1"/>
  <c r="W243" i="1"/>
  <c r="Y247" i="1"/>
  <c r="V247" i="1"/>
  <c r="W247" i="1"/>
  <c r="V249" i="1"/>
  <c r="Y251" i="1"/>
  <c r="V251" i="1"/>
  <c r="V253" i="1"/>
  <c r="Y253" i="1"/>
  <c r="V255" i="1"/>
  <c r="Y255" i="1"/>
  <c r="V257" i="1"/>
  <c r="Y257" i="1"/>
  <c r="V269" i="1"/>
  <c r="V259" i="1"/>
  <c r="Y259" i="1"/>
  <c r="V271" i="1"/>
  <c r="V261" i="1"/>
  <c r="V273" i="1"/>
  <c r="Y261" i="1"/>
  <c r="Z261" i="1" s="1"/>
  <c r="Y266" i="1"/>
  <c r="Z278" i="1" s="1"/>
  <c r="W266" i="1"/>
  <c r="V278" i="1"/>
  <c r="Y262" i="1"/>
  <c r="U262" i="1"/>
  <c r="L257" i="1"/>
  <c r="K257" i="1"/>
  <c r="L269" i="1"/>
  <c r="U270" i="1"/>
  <c r="U271" i="1"/>
  <c r="K259" i="1"/>
  <c r="S282" i="1"/>
  <c r="R283" i="1"/>
  <c r="R282" i="1"/>
  <c r="E81" i="1"/>
  <c r="F84" i="1"/>
  <c r="F83" i="1"/>
  <c r="M79" i="1"/>
  <c r="O83" i="1" s="1"/>
  <c r="J79" i="1"/>
  <c r="J18" i="1"/>
  <c r="E19" i="1"/>
  <c r="F19" i="1" s="1"/>
  <c r="W272" i="1"/>
  <c r="U272" i="1"/>
  <c r="Y284" i="1"/>
  <c r="U284" i="1"/>
  <c r="W284" i="1"/>
  <c r="X284" i="1" s="1"/>
  <c r="S274" i="1"/>
  <c r="S286" i="1"/>
  <c r="R275" i="1"/>
  <c r="S287" i="1"/>
  <c r="S299" i="1"/>
  <c r="O289" i="1"/>
  <c r="N289" i="1"/>
  <c r="L302" i="1"/>
  <c r="K291" i="1"/>
  <c r="U281" i="1"/>
  <c r="V280" i="1"/>
  <c r="T85" i="1"/>
  <c r="Y85" i="1" s="1"/>
  <c r="H82" i="1"/>
  <c r="T84" i="1"/>
  <c r="T83" i="1"/>
  <c r="V83" i="1" s="1"/>
  <c r="I82" i="1"/>
  <c r="M82" i="1"/>
  <c r="Y292" i="1"/>
  <c r="W292" i="1"/>
  <c r="V292" i="1"/>
  <c r="L295" i="1"/>
  <c r="L307" i="1"/>
  <c r="O312" i="1"/>
  <c r="O300" i="1"/>
  <c r="N301" i="1"/>
  <c r="N303" i="1"/>
  <c r="R291" i="1"/>
  <c r="R292" i="1"/>
  <c r="S303" i="1"/>
  <c r="S293" i="1"/>
  <c r="R293" i="1"/>
  <c r="W307" i="1"/>
  <c r="Y307" i="1"/>
  <c r="Z319" i="1" s="1"/>
  <c r="R308" i="1"/>
  <c r="N310" i="1"/>
  <c r="N311" i="1"/>
  <c r="U312" i="1"/>
  <c r="V324" i="1"/>
  <c r="L303" i="1"/>
  <c r="L315" i="1"/>
  <c r="V326" i="1"/>
  <c r="W314" i="1"/>
  <c r="O330" i="1"/>
  <c r="O318" i="1"/>
  <c r="R319" i="1"/>
  <c r="S330" i="1"/>
  <c r="Q22" i="1"/>
  <c r="Y22" i="1" s="1"/>
  <c r="E23" i="1"/>
  <c r="F23" i="1" s="1"/>
  <c r="N325" i="1"/>
  <c r="O336" i="1"/>
  <c r="U326" i="1"/>
  <c r="U327" i="1"/>
  <c r="Y326" i="1"/>
  <c r="W326" i="1"/>
  <c r="Y328" i="1"/>
  <c r="Z328" i="1" s="1"/>
  <c r="U329" i="1"/>
  <c r="U328" i="1"/>
  <c r="V328" i="1"/>
  <c r="W328" i="1"/>
  <c r="L342" i="1"/>
  <c r="K331" i="1"/>
  <c r="J101" i="1"/>
  <c r="L105" i="1" s="1"/>
  <c r="F101" i="1"/>
  <c r="E103" i="1"/>
  <c r="F106" i="1"/>
  <c r="Q102" i="1"/>
  <c r="Q104" i="1"/>
  <c r="Q103" i="1"/>
  <c r="Q105" i="1"/>
  <c r="N339" i="1"/>
  <c r="O339" i="1"/>
  <c r="O352" i="1"/>
  <c r="N340" i="1"/>
  <c r="O340" i="1"/>
  <c r="N341" i="1"/>
  <c r="V340" i="1"/>
  <c r="Y340" i="1"/>
  <c r="O354" i="1"/>
  <c r="N342" i="1"/>
  <c r="N347" i="1"/>
  <c r="O346" i="1"/>
  <c r="N346" i="1"/>
  <c r="J108" i="1"/>
  <c r="L108" i="1" s="1"/>
  <c r="M108" i="1"/>
  <c r="O108" i="1" s="1"/>
  <c r="I112" i="1"/>
  <c r="N354" i="1"/>
  <c r="N353" i="1"/>
  <c r="W358" i="1"/>
  <c r="Y358" i="1"/>
  <c r="L376" i="1"/>
  <c r="K364" i="1"/>
  <c r="W131" i="1"/>
  <c r="T43" i="1"/>
  <c r="U43" i="1" s="1"/>
  <c r="Y173" i="1"/>
  <c r="Y147" i="1"/>
  <c r="Z147" i="1" s="1"/>
  <c r="K215" i="1"/>
  <c r="H66" i="1"/>
  <c r="J36" i="1"/>
  <c r="R287" i="1"/>
  <c r="J82" i="1"/>
  <c r="K83" i="1" s="1"/>
  <c r="T35" i="1"/>
  <c r="V35" i="1" s="1"/>
  <c r="O262" i="1"/>
  <c r="N263" i="1"/>
  <c r="N251" i="1"/>
  <c r="O250" i="1"/>
  <c r="F116" i="1"/>
  <c r="M112" i="1"/>
  <c r="O116" i="1" s="1"/>
  <c r="I133" i="21727"/>
  <c r="O69" i="1"/>
  <c r="O251" i="1"/>
  <c r="N237" i="1"/>
  <c r="N167" i="1"/>
  <c r="O164" i="1"/>
  <c r="O159" i="1"/>
  <c r="N134" i="1"/>
  <c r="E42" i="1"/>
  <c r="F65" i="1"/>
  <c r="S215" i="1"/>
  <c r="W251" i="1"/>
  <c r="O290" i="1"/>
  <c r="O295" i="1"/>
  <c r="O301" i="1"/>
  <c r="O314" i="1"/>
  <c r="P169" i="21727"/>
  <c r="O323" i="1"/>
  <c r="I197" i="21727"/>
  <c r="V338" i="1"/>
  <c r="S340" i="1"/>
  <c r="U341" i="1"/>
  <c r="N345" i="1"/>
  <c r="N351" i="1"/>
  <c r="V356" i="1"/>
  <c r="O167" i="1"/>
  <c r="K141" i="1"/>
  <c r="L148" i="1"/>
  <c r="L256" i="1"/>
  <c r="K239" i="1"/>
  <c r="T45" i="1"/>
  <c r="T51" i="1"/>
  <c r="T65" i="1"/>
  <c r="Z181" i="1"/>
  <c r="V203" i="1"/>
  <c r="U206" i="1"/>
  <c r="U269" i="1"/>
  <c r="O299" i="1"/>
  <c r="L298" i="1"/>
  <c r="Y309" i="1"/>
  <c r="W312" i="1"/>
  <c r="O319" i="1"/>
  <c r="W330" i="1"/>
  <c r="W335" i="1"/>
  <c r="W337" i="1"/>
  <c r="X349" i="1" s="1"/>
  <c r="J102" i="1"/>
  <c r="V339" i="1"/>
  <c r="K344" i="1"/>
  <c r="Y345" i="1"/>
  <c r="W352" i="1"/>
  <c r="L356" i="1"/>
  <c r="U360" i="1"/>
  <c r="N253" i="1"/>
  <c r="N158" i="1"/>
  <c r="L142" i="1"/>
  <c r="L150" i="1"/>
  <c r="L154" i="1"/>
  <c r="L172" i="1"/>
  <c r="K165" i="1"/>
  <c r="K182" i="1"/>
  <c r="L195" i="1"/>
  <c r="L189" i="1"/>
  <c r="L242" i="1"/>
  <c r="L233" i="1"/>
  <c r="L140" i="1"/>
  <c r="O310" i="1"/>
  <c r="K288" i="1"/>
  <c r="O304" i="1"/>
  <c r="O308" i="1"/>
  <c r="L318" i="1"/>
  <c r="W319" i="1"/>
  <c r="X319" i="1" s="1"/>
  <c r="O326" i="1"/>
  <c r="U333" i="1"/>
  <c r="K334" i="1"/>
  <c r="V335" i="1"/>
  <c r="O350" i="1"/>
  <c r="K350" i="1"/>
  <c r="U352" i="1"/>
  <c r="K355" i="1"/>
  <c r="Y357" i="1"/>
  <c r="S359" i="1"/>
  <c r="H124" i="21727"/>
  <c r="H213" i="21727"/>
  <c r="S215" i="21727"/>
  <c r="O168" i="21727"/>
  <c r="H177" i="21727"/>
  <c r="H218" i="21727"/>
  <c r="O153" i="1"/>
  <c r="O36" i="1"/>
  <c r="H219" i="21727"/>
  <c r="I175" i="21727"/>
  <c r="I231" i="21727"/>
  <c r="N33" i="1"/>
  <c r="O129" i="21727"/>
  <c r="O148" i="21727"/>
  <c r="P145" i="21727"/>
  <c r="O142" i="21727"/>
  <c r="O138" i="21727"/>
  <c r="S219" i="21727"/>
  <c r="I155" i="21727"/>
  <c r="N150" i="1"/>
  <c r="H20" i="21727"/>
  <c r="N152" i="1"/>
  <c r="O168" i="1"/>
  <c r="N149" i="1"/>
  <c r="O156" i="21727"/>
  <c r="O170" i="21727"/>
  <c r="H234" i="21727"/>
  <c r="O228" i="21727"/>
  <c r="N156" i="1"/>
  <c r="N153" i="1"/>
  <c r="I217" i="21727"/>
  <c r="P164" i="21727"/>
  <c r="P174" i="21727"/>
  <c r="H163" i="21727"/>
  <c r="P133" i="21727"/>
  <c r="I149" i="21727"/>
  <c r="I84" i="21727"/>
  <c r="R17" i="1"/>
  <c r="S17" i="1" s="1"/>
  <c r="P166" i="21727"/>
  <c r="P223" i="21727"/>
  <c r="O229" i="21727"/>
  <c r="N148" i="1"/>
  <c r="O147" i="1"/>
  <c r="N155" i="1"/>
  <c r="K31" i="1"/>
  <c r="O152" i="21727"/>
  <c r="U22" i="1"/>
  <c r="V22" i="1" s="1"/>
  <c r="O214" i="21727"/>
  <c r="O235" i="21727"/>
  <c r="P134" i="21727"/>
  <c r="I212" i="21727"/>
  <c r="P167" i="21727"/>
  <c r="P128" i="21727"/>
  <c r="O132" i="21727"/>
  <c r="P156" i="21727"/>
  <c r="O160" i="21727"/>
  <c r="O157" i="21727"/>
  <c r="I221" i="21727"/>
  <c r="P230" i="21727"/>
  <c r="AB103" i="21741"/>
  <c r="AB101" i="21741"/>
  <c r="AE96" i="21741"/>
  <c r="AD97" i="21741"/>
  <c r="AB107" i="21741"/>
  <c r="AB104" i="21741"/>
  <c r="AB108" i="21741"/>
  <c r="AE100" i="21741"/>
  <c r="V44" i="21741"/>
  <c r="V40" i="21741"/>
  <c r="U41" i="21741"/>
  <c r="O75" i="21741"/>
  <c r="R74" i="21741"/>
  <c r="J71" i="21741"/>
  <c r="I71" i="21741"/>
  <c r="F71" i="21741"/>
  <c r="G74" i="21741"/>
  <c r="F70" i="21741"/>
  <c r="G70" i="21741"/>
  <c r="R65" i="21741"/>
  <c r="AC67" i="21741"/>
  <c r="O65" i="21741"/>
  <c r="O63" i="21741"/>
  <c r="P67" i="21741"/>
  <c r="O64" i="21741"/>
  <c r="AC62" i="21741"/>
  <c r="AC63" i="21741"/>
  <c r="P62" i="21741"/>
  <c r="I63" i="21741"/>
  <c r="I62" i="21741"/>
  <c r="J62" i="21741"/>
  <c r="Z62" i="21741"/>
  <c r="AA63" i="21741" s="1"/>
  <c r="R62" i="21741"/>
  <c r="M58" i="21741"/>
  <c r="W58" i="21741"/>
  <c r="X58" i="21741" s="1"/>
  <c r="L59" i="21741"/>
  <c r="AC56" i="21741"/>
  <c r="AC57" i="21741"/>
  <c r="O56" i="21741"/>
  <c r="O57" i="21741"/>
  <c r="R56" i="21741"/>
  <c r="P57" i="21741"/>
  <c r="AC55" i="21741"/>
  <c r="O53" i="21741"/>
  <c r="R53" i="21741"/>
  <c r="AC54" i="21741"/>
  <c r="AC51" i="21741"/>
  <c r="O49" i="21741"/>
  <c r="AC50" i="21741"/>
  <c r="J51" i="21741"/>
  <c r="J47" i="21741"/>
  <c r="R47" i="21741"/>
  <c r="R46" i="21741"/>
  <c r="I46" i="21741"/>
  <c r="Z47" i="21741"/>
  <c r="R45" i="21741"/>
  <c r="Z46" i="21741"/>
  <c r="AB50" i="21741" s="1"/>
  <c r="Z45" i="21741"/>
  <c r="R42" i="21741"/>
  <c r="AC42" i="21741"/>
  <c r="P46" i="21741"/>
  <c r="AC43" i="21741"/>
  <c r="W43" i="21741"/>
  <c r="X43" i="21741" s="1"/>
  <c r="M44" i="21741"/>
  <c r="T38" i="21741"/>
  <c r="Q38" i="21741"/>
  <c r="F38" i="21741"/>
  <c r="T39" i="21741"/>
  <c r="V43" i="21741" s="1"/>
  <c r="W36" i="21741"/>
  <c r="Y36" i="21741" s="1"/>
  <c r="Q36" i="21741"/>
  <c r="W38" i="21741"/>
  <c r="W39" i="21741"/>
  <c r="W37" i="21741"/>
  <c r="O14" i="21741"/>
  <c r="P14" i="21741" s="1"/>
  <c r="AC14" i="21741"/>
  <c r="AD14" i="21741" s="1"/>
  <c r="O15" i="21741"/>
  <c r="P15" i="21741" s="1"/>
  <c r="R14" i="21741"/>
  <c r="T11" i="21741"/>
  <c r="U11" i="21741" s="1"/>
  <c r="V11" i="21741" s="1"/>
  <c r="F11" i="21741"/>
  <c r="G11" i="21741" s="1"/>
  <c r="T80" i="21741"/>
  <c r="V84" i="21741" s="1"/>
  <c r="Q80" i="21741"/>
  <c r="G80" i="21741"/>
  <c r="J85" i="21741"/>
  <c r="R81" i="21741"/>
  <c r="Z83" i="21741"/>
  <c r="J81" i="21741"/>
  <c r="I81" i="21741"/>
  <c r="Z82" i="21741"/>
  <c r="I82" i="21741"/>
  <c r="P88" i="21741"/>
  <c r="AC89" i="21741"/>
  <c r="O89" i="21741"/>
  <c r="AC88" i="21741"/>
  <c r="O88" i="21741"/>
  <c r="R88" i="21741"/>
  <c r="AC91" i="21741"/>
  <c r="P92" i="21741"/>
  <c r="AC90" i="21741"/>
  <c r="AE94" i="21741" s="1"/>
  <c r="AA285" i="21741"/>
  <c r="AB296" i="21741"/>
  <c r="AA284" i="21741"/>
  <c r="V290" i="21741"/>
  <c r="U290" i="21741"/>
  <c r="O91" i="21741"/>
  <c r="P91" i="21741"/>
  <c r="R91" i="21741"/>
  <c r="P95" i="21741"/>
  <c r="AE321" i="21741"/>
  <c r="AD310" i="21741"/>
  <c r="AD309" i="21741"/>
  <c r="V372" i="21741"/>
  <c r="V384" i="21741"/>
  <c r="T76" i="21741"/>
  <c r="V80" i="21741" s="1"/>
  <c r="T78" i="21741"/>
  <c r="U79" i="21741" s="1"/>
  <c r="Q76" i="21741"/>
  <c r="T77" i="21741"/>
  <c r="F77" i="21741"/>
  <c r="F76" i="21741"/>
  <c r="T74" i="21741"/>
  <c r="T75" i="21741"/>
  <c r="T70" i="21741"/>
  <c r="V70" i="21741" s="1"/>
  <c r="T69" i="21741"/>
  <c r="T71" i="21741"/>
  <c r="V71" i="21741" s="1"/>
  <c r="Q69" i="21741"/>
  <c r="F69" i="21741"/>
  <c r="Z69" i="21741"/>
  <c r="Z70" i="21741"/>
  <c r="I69" i="21741"/>
  <c r="R68" i="21741"/>
  <c r="J68" i="21741"/>
  <c r="W65" i="21741"/>
  <c r="Q64" i="21741"/>
  <c r="W63" i="21741"/>
  <c r="L62" i="21741"/>
  <c r="M61" i="21741"/>
  <c r="O60" i="21741"/>
  <c r="P59" i="21741"/>
  <c r="O59" i="21741"/>
  <c r="R59" i="21741"/>
  <c r="R57" i="21741"/>
  <c r="Z57" i="21741"/>
  <c r="J57" i="21741"/>
  <c r="I57" i="21741"/>
  <c r="Z59" i="21741"/>
  <c r="AB63" i="21741" s="1"/>
  <c r="P55" i="21741"/>
  <c r="O55" i="21741"/>
  <c r="O54" i="21741"/>
  <c r="P54" i="21741"/>
  <c r="P58" i="21741"/>
  <c r="M53" i="21741"/>
  <c r="M57" i="21741"/>
  <c r="Q53" i="21741"/>
  <c r="L50" i="21741"/>
  <c r="M54" i="21741"/>
  <c r="W50" i="21741"/>
  <c r="L49" i="21741"/>
  <c r="M49" i="21741"/>
  <c r="Q49" i="21741"/>
  <c r="W49" i="21741"/>
  <c r="X49" i="21741" s="1"/>
  <c r="W47" i="21741"/>
  <c r="Q45" i="21741"/>
  <c r="W46" i="21741"/>
  <c r="Y46" i="21741" s="1"/>
  <c r="L46" i="21741"/>
  <c r="M45" i="21741"/>
  <c r="Z42" i="21741"/>
  <c r="Z41" i="21741"/>
  <c r="Z43" i="21741"/>
  <c r="AC38" i="21741"/>
  <c r="AD38" i="21741" s="1"/>
  <c r="R38" i="21741"/>
  <c r="X34" i="21741"/>
  <c r="X35" i="21741"/>
  <c r="F12" i="21741"/>
  <c r="G12" i="21741" s="1"/>
  <c r="T12" i="21741"/>
  <c r="U13" i="21741" s="1"/>
  <c r="V13" i="21741" s="1"/>
  <c r="W10" i="21741"/>
  <c r="Y10" i="21741" s="1"/>
  <c r="L10" i="21741"/>
  <c r="M84" i="21741"/>
  <c r="W80" i="21741"/>
  <c r="Y80" i="21741" s="1"/>
  <c r="M80" i="21741"/>
  <c r="AC80" i="21741"/>
  <c r="R80" i="21741"/>
  <c r="AC81" i="21741"/>
  <c r="P80" i="21741"/>
  <c r="O81" i="21741"/>
  <c r="AC83" i="21741"/>
  <c r="AE83" i="21741" s="1"/>
  <c r="AD295" i="21741"/>
  <c r="AE295" i="21741"/>
  <c r="AD296" i="21741"/>
  <c r="AC21" i="21741"/>
  <c r="AD21" i="21741" s="1"/>
  <c r="AE21" i="21741" s="1"/>
  <c r="R21" i="21741"/>
  <c r="V115" i="21741"/>
  <c r="T112" i="21741"/>
  <c r="V112" i="21741" s="1"/>
  <c r="AC26" i="21741"/>
  <c r="AD27" i="21741" s="1"/>
  <c r="AE27" i="21741" s="1"/>
  <c r="R115" i="21741"/>
  <c r="V357" i="21741"/>
  <c r="U367" i="21741"/>
  <c r="V45" i="21741"/>
  <c r="U364" i="21741"/>
  <c r="U363" i="21741"/>
  <c r="AD357" i="21741"/>
  <c r="I109" i="21741"/>
  <c r="AA353" i="21741"/>
  <c r="V302" i="21741"/>
  <c r="I48" i="21741"/>
  <c r="R109" i="21741"/>
  <c r="P74" i="21741"/>
  <c r="AB97" i="21741"/>
  <c r="O17" i="21741"/>
  <c r="P17" i="21741" s="1"/>
  <c r="AD349" i="21741"/>
  <c r="P78" i="21741"/>
  <c r="F39" i="21741"/>
  <c r="AE352" i="21741"/>
  <c r="AB80" i="21741"/>
  <c r="AD352" i="21741"/>
  <c r="X351" i="21741"/>
  <c r="AD350" i="21741"/>
  <c r="U100" i="21741"/>
  <c r="R71" i="21741"/>
  <c r="G76" i="21741"/>
  <c r="Q73" i="21741"/>
  <c r="O74" i="21741"/>
  <c r="O50" i="21741"/>
  <c r="R63" i="21741"/>
  <c r="F14" i="21741"/>
  <c r="G14" i="21741" s="1"/>
  <c r="U34" i="21741"/>
  <c r="AC58" i="21741"/>
  <c r="AD59" i="21741" s="1"/>
  <c r="P63" i="21741"/>
  <c r="V283" i="21741"/>
  <c r="T82" i="21741"/>
  <c r="J45" i="21741"/>
  <c r="W40" i="21741"/>
  <c r="P49" i="21741"/>
  <c r="AB369" i="21741"/>
  <c r="V364" i="21741"/>
  <c r="AD35" i="21741"/>
  <c r="V368" i="21741"/>
  <c r="V41" i="21741"/>
  <c r="V110" i="21741"/>
  <c r="U101" i="21741"/>
  <c r="V367" i="21741"/>
  <c r="AB366" i="21741"/>
  <c r="V365" i="21741"/>
  <c r="Y362" i="21741"/>
  <c r="V361" i="21741"/>
  <c r="F111" i="21741"/>
  <c r="AA355" i="21741"/>
  <c r="AE106" i="21741"/>
  <c r="I110" i="21741"/>
  <c r="AD101" i="21741"/>
  <c r="U33" i="21741"/>
  <c r="O62" i="21741"/>
  <c r="L54" i="21741"/>
  <c r="AD353" i="21741"/>
  <c r="U349" i="21741"/>
  <c r="V349" i="21741"/>
  <c r="Z71" i="21741"/>
  <c r="G72" i="21741"/>
  <c r="G77" i="21741"/>
  <c r="AC75" i="21741"/>
  <c r="AC73" i="21741"/>
  <c r="R54" i="21741"/>
  <c r="AB55" i="21741"/>
  <c r="AD60" i="21741"/>
  <c r="G42" i="21741"/>
  <c r="P66" i="21741"/>
  <c r="AB94" i="21741"/>
  <c r="U283" i="21741"/>
  <c r="T83" i="21741"/>
  <c r="P56" i="21741"/>
  <c r="V57" i="21741"/>
  <c r="U58" i="21741"/>
  <c r="AC82" i="21741"/>
  <c r="X261" i="21741"/>
  <c r="Y273" i="21741"/>
  <c r="AD232" i="21741"/>
  <c r="AE243" i="21741"/>
  <c r="V230" i="21741"/>
  <c r="U230" i="21741"/>
  <c r="AA228" i="21741"/>
  <c r="AB240" i="21741"/>
  <c r="AD223" i="21741"/>
  <c r="AE223" i="21741"/>
  <c r="Y234" i="21741"/>
  <c r="Y222" i="21741"/>
  <c r="X223" i="21741"/>
  <c r="AB221" i="21741"/>
  <c r="AA222" i="21741"/>
  <c r="AE220" i="21741"/>
  <c r="AE232" i="21741"/>
  <c r="AD221" i="21741"/>
  <c r="U220" i="21741"/>
  <c r="V219" i="21741"/>
  <c r="U216" i="21741"/>
  <c r="V215" i="21741"/>
  <c r="X215" i="21741"/>
  <c r="Y226" i="21741"/>
  <c r="AB213" i="21741"/>
  <c r="AB225" i="21741"/>
  <c r="AD213" i="21741"/>
  <c r="AE224" i="21741"/>
  <c r="AD212" i="21741"/>
  <c r="V210" i="21741"/>
  <c r="U210" i="21741"/>
  <c r="Y209" i="21741"/>
  <c r="X210" i="21741"/>
  <c r="X209" i="21741"/>
  <c r="I45" i="21741"/>
  <c r="J75" i="21741"/>
  <c r="J46" i="21741"/>
  <c r="R55" i="21741"/>
  <c r="Q10" i="21741"/>
  <c r="R41" i="21741"/>
  <c r="O66" i="21741"/>
  <c r="AC53" i="21741"/>
  <c r="AC65" i="21741"/>
  <c r="R49" i="21741"/>
  <c r="Q70" i="21741"/>
  <c r="AA85" i="21741"/>
  <c r="J115" i="21741"/>
  <c r="U66" i="21741"/>
  <c r="V66" i="21741"/>
  <c r="AA97" i="21741"/>
  <c r="V104" i="21741"/>
  <c r="AB67" i="21741"/>
  <c r="U365" i="21741"/>
  <c r="AB365" i="21741"/>
  <c r="V363" i="21741"/>
  <c r="AE361" i="21741"/>
  <c r="AA354" i="21741"/>
  <c r="P53" i="21741"/>
  <c r="O21" i="21741"/>
  <c r="P21" i="21741" s="1"/>
  <c r="P65" i="21741"/>
  <c r="W41" i="21741"/>
  <c r="I58" i="21741"/>
  <c r="U67" i="21741"/>
  <c r="T72" i="21741"/>
  <c r="V72" i="21741" s="1"/>
  <c r="T73" i="21741"/>
  <c r="F73" i="21741"/>
  <c r="AC74" i="21741"/>
  <c r="R73" i="21741"/>
  <c r="AA14" i="21741"/>
  <c r="Q12" i="21741"/>
  <c r="V49" i="21741"/>
  <c r="O92" i="21741"/>
  <c r="O22" i="21741"/>
  <c r="P22" i="21741" s="1"/>
  <c r="I47" i="21741"/>
  <c r="J41" i="21741"/>
  <c r="M47" i="21741"/>
  <c r="L44" i="21741"/>
  <c r="AE309" i="21741"/>
  <c r="U284" i="21741"/>
  <c r="G69" i="21741"/>
  <c r="AC49" i="21741"/>
  <c r="AD49" i="21741" s="1"/>
  <c r="I68" i="21741"/>
  <c r="J61" i="21741"/>
  <c r="F80" i="21741"/>
  <c r="J72" i="21741"/>
  <c r="W45" i="21741"/>
  <c r="X45" i="21741" s="1"/>
  <c r="AC66" i="21741"/>
  <c r="Z58" i="21741"/>
  <c r="AA59" i="21741" s="1"/>
  <c r="M65" i="21741"/>
  <c r="V63" i="21741"/>
  <c r="W59" i="21741"/>
  <c r="T14" i="21741"/>
  <c r="U15" i="21741" s="1"/>
  <c r="V15" i="21741" s="1"/>
  <c r="Y52" i="21741"/>
  <c r="AC39" i="21741"/>
  <c r="P60" i="21741"/>
  <c r="U253" i="21741"/>
  <c r="V264" i="21741"/>
  <c r="AB255" i="21741"/>
  <c r="AB243" i="21741"/>
  <c r="U241" i="21741"/>
  <c r="V253" i="21741"/>
  <c r="V241" i="21741"/>
  <c r="U242" i="21741"/>
  <c r="AB239" i="21741"/>
  <c r="AA240" i="21741"/>
  <c r="R78" i="21741"/>
  <c r="I78" i="21741"/>
  <c r="Z78" i="21741"/>
  <c r="I79" i="21741"/>
  <c r="R76" i="21741"/>
  <c r="O76" i="21741"/>
  <c r="V277" i="21741"/>
  <c r="V265" i="21741"/>
  <c r="X279" i="21741"/>
  <c r="X280" i="21741"/>
  <c r="Y279" i="21741"/>
  <c r="AE279" i="21741"/>
  <c r="AD280" i="21741"/>
  <c r="AA281" i="21741"/>
  <c r="AA282" i="21741"/>
  <c r="AC84" i="21741"/>
  <c r="P84" i="21741"/>
  <c r="O85" i="21741"/>
  <c r="U17" i="21741"/>
  <c r="V17" i="21741" s="1"/>
  <c r="AD64" i="21741"/>
  <c r="U186" i="21741"/>
  <c r="AE268" i="21741"/>
  <c r="AD257" i="21741"/>
  <c r="X7" i="21741"/>
  <c r="Y7" i="21741" s="1"/>
  <c r="X270" i="21741"/>
  <c r="Y270" i="21741"/>
  <c r="AD275" i="21741"/>
  <c r="AE275" i="21741"/>
  <c r="F85" i="21741"/>
  <c r="G84" i="21741"/>
  <c r="I85" i="21741"/>
  <c r="R84" i="21741"/>
  <c r="I84" i="21741"/>
  <c r="Z81" i="21741"/>
  <c r="AB85" i="21741" s="1"/>
  <c r="X206" i="21741"/>
  <c r="Y206" i="21741"/>
  <c r="AA201" i="21741"/>
  <c r="AA202" i="21741"/>
  <c r="AE197" i="21741"/>
  <c r="AD198" i="21741"/>
  <c r="U189" i="21741"/>
  <c r="V189" i="21741"/>
  <c r="AB187" i="21741"/>
  <c r="AA188" i="21741"/>
  <c r="AD174" i="21741"/>
  <c r="AE174" i="21741"/>
  <c r="AD175" i="21741"/>
  <c r="AD170" i="21741"/>
  <c r="AE170" i="21741"/>
  <c r="U165" i="21741"/>
  <c r="V165" i="21741"/>
  <c r="AB162" i="21741"/>
  <c r="AA162" i="21741"/>
  <c r="X157" i="21741"/>
  <c r="X156" i="21741"/>
  <c r="AD155" i="21741"/>
  <c r="AD154" i="21741"/>
  <c r="Y140" i="21741"/>
  <c r="X140" i="21741"/>
  <c r="X268" i="21741"/>
  <c r="X269" i="21741"/>
  <c r="Z18" i="21741"/>
  <c r="AA18" i="21741" s="1"/>
  <c r="R18" i="21741"/>
  <c r="AE37" i="21741"/>
  <c r="V244" i="21741"/>
  <c r="V222" i="21741"/>
  <c r="AB190" i="21741"/>
  <c r="V176" i="21741"/>
  <c r="Y326" i="21741"/>
  <c r="AB328" i="21741"/>
  <c r="U308" i="21741"/>
  <c r="V332" i="21741"/>
  <c r="O26" i="21741"/>
  <c r="P26" i="21741" s="1"/>
  <c r="AD364" i="21741"/>
  <c r="AB40" i="21741"/>
  <c r="AB257" i="21741"/>
  <c r="AB160" i="21741"/>
  <c r="AA33" i="21741"/>
  <c r="L11" i="21741"/>
  <c r="M11" i="21741" s="1"/>
  <c r="Y310" i="21741"/>
  <c r="V323" i="21741"/>
  <c r="O96" i="21741"/>
  <c r="AE333" i="21741"/>
  <c r="X322" i="21741"/>
  <c r="G111" i="21741"/>
  <c r="AB358" i="21741"/>
  <c r="U372" i="21741"/>
  <c r="V383" i="21741"/>
  <c r="AA372" i="21741"/>
  <c r="AB384" i="21741"/>
  <c r="AD375" i="21741"/>
  <c r="AE386" i="21741"/>
  <c r="Y274" i="21741"/>
  <c r="AE178" i="21741"/>
  <c r="AD162" i="21741"/>
  <c r="Y157" i="21741"/>
  <c r="AE308" i="21741"/>
  <c r="L95" i="21741"/>
  <c r="Y315" i="21741"/>
  <c r="Y345" i="21741"/>
  <c r="U344" i="21741"/>
  <c r="Y366" i="21741"/>
  <c r="O115" i="21741"/>
  <c r="AD17" i="21741"/>
  <c r="X9" i="21741"/>
  <c r="AA20" i="21741"/>
  <c r="AB20" i="21741" s="1"/>
  <c r="AA24" i="21741"/>
  <c r="AB24" i="21741" s="1"/>
  <c r="U21" i="21741"/>
  <c r="V21" i="21741" s="1"/>
  <c r="AD16" i="21741"/>
  <c r="U18" i="21741"/>
  <c r="V18" i="21741" s="1"/>
  <c r="AD33" i="21741"/>
  <c r="AD12" i="21741"/>
  <c r="U9" i="21741"/>
  <c r="U19" i="21741"/>
  <c r="V19" i="21741" s="1"/>
  <c r="X13" i="21741"/>
  <c r="Y13" i="21741" s="1"/>
  <c r="X21" i="21741"/>
  <c r="Y21" i="21741" s="1"/>
  <c r="V109" i="21727"/>
  <c r="V107" i="21727"/>
  <c r="R94" i="21727"/>
  <c r="R88" i="21727"/>
  <c r="V54" i="21727"/>
  <c r="H116" i="21727"/>
  <c r="V210" i="21727"/>
  <c r="V220" i="21727"/>
  <c r="V221" i="21727"/>
  <c r="V222" i="21727"/>
  <c r="R223" i="21727"/>
  <c r="R115" i="21727"/>
  <c r="R114" i="21727"/>
  <c r="R111" i="21727"/>
  <c r="V78" i="21727"/>
  <c r="R70" i="21727"/>
  <c r="R69" i="21727"/>
  <c r="R134" i="21727"/>
  <c r="R142" i="21727"/>
  <c r="V152" i="21727"/>
  <c r="V180" i="21727"/>
  <c r="V186" i="21727"/>
  <c r="V193" i="21727"/>
  <c r="V196" i="21727"/>
  <c r="V202" i="21727"/>
  <c r="V214" i="21727"/>
  <c r="R133" i="21727"/>
  <c r="O159" i="21727"/>
  <c r="R170" i="21727"/>
  <c r="R185" i="21727"/>
  <c r="R189" i="21727"/>
  <c r="R194" i="21727"/>
  <c r="R199" i="21727"/>
  <c r="R206" i="21727"/>
  <c r="R116" i="21727"/>
  <c r="V112" i="21727"/>
  <c r="V104" i="21727"/>
  <c r="V90" i="21727"/>
  <c r="V88" i="21727"/>
  <c r="V132" i="21727"/>
  <c r="V142" i="21727"/>
  <c r="V143" i="21727"/>
  <c r="R162" i="21727"/>
  <c r="W225" i="21727"/>
  <c r="O197" i="21727"/>
  <c r="H195" i="21727"/>
  <c r="S199" i="21727"/>
  <c r="H155" i="21727"/>
  <c r="P137" i="21727"/>
  <c r="H145" i="21727"/>
  <c r="H167" i="21727"/>
  <c r="H214" i="21727"/>
  <c r="H222" i="21727"/>
  <c r="H119" i="21727"/>
  <c r="I135" i="21727"/>
  <c r="H127" i="21727"/>
  <c r="I140" i="21727"/>
  <c r="O162" i="21727"/>
  <c r="O194" i="21727"/>
  <c r="P199" i="21727"/>
  <c r="O201" i="21727"/>
  <c r="P205" i="21727"/>
  <c r="O206" i="21727"/>
  <c r="P208" i="21727"/>
  <c r="O219" i="21727"/>
  <c r="O128" i="21727"/>
  <c r="P153" i="21727"/>
  <c r="S173" i="21727"/>
  <c r="P165" i="21727"/>
  <c r="I192" i="21727"/>
  <c r="P193" i="21727"/>
  <c r="O200" i="21727"/>
  <c r="H201" i="21727"/>
  <c r="H211" i="21727"/>
  <c r="H151" i="21727"/>
  <c r="V208" i="21727"/>
  <c r="V157" i="21727"/>
  <c r="V51" i="21727"/>
  <c r="O175" i="21727"/>
  <c r="V194" i="21727"/>
  <c r="V66" i="21727"/>
  <c r="V79" i="21727"/>
  <c r="V160" i="21727"/>
  <c r="V137" i="21727"/>
  <c r="W128" i="21727"/>
  <c r="W142" i="21727"/>
  <c r="O207" i="21727"/>
  <c r="W211" i="21727"/>
  <c r="O216" i="21727"/>
  <c r="W218" i="21727"/>
  <c r="V156" i="21727"/>
  <c r="P217" i="21727"/>
  <c r="O117" i="21727"/>
  <c r="V130" i="21727"/>
  <c r="V97" i="21727"/>
  <c r="O208" i="21727"/>
  <c r="O178" i="21727"/>
  <c r="V187" i="21727"/>
  <c r="O133" i="21727"/>
  <c r="V94" i="21727"/>
  <c r="V116" i="21727"/>
  <c r="V173" i="21727"/>
  <c r="V76" i="21727"/>
  <c r="V150" i="21727"/>
  <c r="V53" i="21727"/>
  <c r="V42" i="21727"/>
  <c r="P61" i="21727"/>
  <c r="P51" i="21727"/>
  <c r="V61" i="21727"/>
  <c r="V163" i="21727"/>
  <c r="V153" i="21727"/>
  <c r="O167" i="21727"/>
  <c r="P171" i="21727"/>
  <c r="P180" i="21727"/>
  <c r="O165" i="21727"/>
  <c r="W179" i="21727"/>
  <c r="P196" i="21727"/>
  <c r="P186" i="21727"/>
  <c r="P189" i="21727"/>
  <c r="W199" i="21727"/>
  <c r="O202" i="21727"/>
  <c r="O203" i="21727"/>
  <c r="V205" i="21727"/>
  <c r="P221" i="21727"/>
  <c r="P172" i="21727"/>
  <c r="V217" i="21727"/>
  <c r="V218" i="21727"/>
  <c r="W117" i="21727"/>
  <c r="O198" i="21727"/>
  <c r="P187" i="21727"/>
  <c r="V188" i="21727"/>
  <c r="P227" i="21727"/>
  <c r="V211" i="21727"/>
  <c r="V154" i="21727"/>
  <c r="O209" i="21727"/>
  <c r="P212" i="21727"/>
  <c r="P175" i="21727"/>
  <c r="P200" i="21727"/>
  <c r="V191" i="21727"/>
  <c r="V135" i="21727"/>
  <c r="V128" i="21727"/>
  <c r="W139" i="21727"/>
  <c r="P141" i="21727"/>
  <c r="P136" i="21727"/>
  <c r="P140" i="21727"/>
  <c r="P161" i="21727"/>
  <c r="O174" i="21727"/>
  <c r="P191" i="21727"/>
  <c r="P163" i="21727"/>
  <c r="W185" i="21727"/>
  <c r="V225" i="21727"/>
  <c r="V228" i="21727"/>
  <c r="R127" i="21727"/>
  <c r="R139" i="21727"/>
  <c r="I216" i="21727"/>
  <c r="I204" i="21727"/>
  <c r="H204" i="21727"/>
  <c r="H235" i="21727"/>
  <c r="R125" i="21727"/>
  <c r="H209" i="21727"/>
  <c r="H181" i="21727"/>
  <c r="I181" i="21727"/>
  <c r="H206" i="21727"/>
  <c r="H207" i="21727"/>
  <c r="R211" i="21727"/>
  <c r="I209" i="21727"/>
  <c r="R102" i="21727"/>
  <c r="R57" i="21727"/>
  <c r="I199" i="21727"/>
  <c r="R113" i="21727"/>
  <c r="R122" i="21727"/>
  <c r="R110" i="21727"/>
  <c r="R107" i="21727"/>
  <c r="R71" i="21727"/>
  <c r="R138" i="21727"/>
  <c r="R126" i="21727"/>
  <c r="S120" i="21727"/>
  <c r="S118" i="21727"/>
  <c r="S124" i="21727"/>
  <c r="I147" i="21727"/>
  <c r="R168" i="21727"/>
  <c r="R156" i="21727"/>
  <c r="H142" i="21727"/>
  <c r="H141" i="21727"/>
  <c r="R180" i="21727"/>
  <c r="R184" i="21727"/>
  <c r="I180" i="21727"/>
  <c r="H180" i="21727"/>
  <c r="I176" i="21727"/>
  <c r="S182" i="21727"/>
  <c r="H186" i="21727"/>
  <c r="S187" i="21727"/>
  <c r="S195" i="21727"/>
  <c r="S194" i="21727"/>
  <c r="T194" i="21727" s="1"/>
  <c r="R191" i="21727"/>
  <c r="R203" i="21727"/>
  <c r="R193" i="21727"/>
  <c r="R208" i="21727"/>
  <c r="H200" i="21727"/>
  <c r="R112" i="21727"/>
  <c r="R100" i="21727"/>
  <c r="R109" i="21727"/>
  <c r="R97" i="21727"/>
  <c r="R92" i="21727"/>
  <c r="R80" i="21727"/>
  <c r="R78" i="21727"/>
  <c r="R90" i="21727"/>
  <c r="H165" i="21727"/>
  <c r="I165" i="21727"/>
  <c r="R201" i="21727"/>
  <c r="R217" i="21727"/>
  <c r="R205" i="21727"/>
  <c r="I211" i="21727"/>
  <c r="I223" i="21727"/>
  <c r="I218" i="21727"/>
  <c r="R79" i="21727"/>
  <c r="R76" i="21727"/>
  <c r="S213" i="21727"/>
  <c r="I213" i="21727"/>
  <c r="S200" i="21727"/>
  <c r="R77" i="21727"/>
  <c r="S188" i="21727"/>
  <c r="R120" i="21727"/>
  <c r="S135" i="21727"/>
  <c r="S126" i="21727"/>
  <c r="T138" i="21727" s="1"/>
  <c r="H126" i="21727"/>
  <c r="S127" i="21727"/>
  <c r="R169" i="21727"/>
  <c r="R157" i="21727"/>
  <c r="S151" i="21727"/>
  <c r="R164" i="21727"/>
  <c r="R176" i="21727"/>
  <c r="R166" i="21727"/>
  <c r="R178" i="21727"/>
  <c r="T198" i="21727"/>
  <c r="T150" i="21727"/>
  <c r="R74" i="21727"/>
  <c r="I145" i="21727"/>
  <c r="H130" i="21727"/>
  <c r="I137" i="21727"/>
  <c r="H150" i="21727"/>
  <c r="R154" i="21727"/>
  <c r="H144" i="21727"/>
  <c r="I151" i="21727"/>
  <c r="H161" i="21727"/>
  <c r="I169" i="21727"/>
  <c r="I153" i="21727"/>
  <c r="H172" i="21727"/>
  <c r="I163" i="21727"/>
  <c r="I195" i="21727"/>
  <c r="I179" i="21727"/>
  <c r="H176" i="21727"/>
  <c r="H185" i="21727"/>
  <c r="I188" i="21727"/>
  <c r="H190" i="21727"/>
  <c r="H192" i="21727"/>
  <c r="H193" i="21727"/>
  <c r="H197" i="21727"/>
  <c r="I198" i="21727"/>
  <c r="H202" i="21727"/>
  <c r="H208" i="21727"/>
  <c r="H210" i="21727"/>
  <c r="R222" i="21727"/>
  <c r="H215" i="21727"/>
  <c r="I131" i="21727"/>
  <c r="R143" i="21727"/>
  <c r="R147" i="21727"/>
  <c r="H147" i="21727"/>
  <c r="I156" i="21727"/>
  <c r="H152" i="21727"/>
  <c r="I185" i="21727"/>
  <c r="H166" i="21727"/>
  <c r="I162" i="21727"/>
  <c r="H178" i="21727"/>
  <c r="P219" i="21727"/>
  <c r="P214" i="21727"/>
  <c r="W214" i="21727"/>
  <c r="P203" i="21727"/>
  <c r="P184" i="21727"/>
  <c r="P177" i="21727"/>
  <c r="W188" i="21727"/>
  <c r="P144" i="21727"/>
  <c r="P126" i="21727"/>
  <c r="W212" i="21727"/>
  <c r="O230" i="21727"/>
  <c r="W213" i="21727"/>
  <c r="O199" i="21727"/>
  <c r="W121" i="21727"/>
  <c r="P148" i="21727"/>
  <c r="O213" i="21727"/>
  <c r="P213" i="21727"/>
  <c r="P210" i="21727"/>
  <c r="P201" i="21727"/>
  <c r="P198" i="21727"/>
  <c r="W178" i="21727"/>
  <c r="O141" i="21727"/>
  <c r="P138" i="21727"/>
  <c r="W198" i="21727"/>
  <c r="X198" i="21727" s="1"/>
  <c r="W164" i="21727"/>
  <c r="O189" i="21727"/>
  <c r="O186" i="21727"/>
  <c r="P131" i="21727"/>
  <c r="O118" i="21727"/>
  <c r="P122" i="21727"/>
  <c r="W115" i="21727"/>
  <c r="W202" i="21727"/>
  <c r="W206" i="21727"/>
  <c r="W191" i="21727"/>
  <c r="X191" i="21727" s="1"/>
  <c r="O137" i="21727"/>
  <c r="O211" i="21727"/>
  <c r="P224" i="21727"/>
  <c r="P229" i="21727"/>
  <c r="P211" i="21727"/>
  <c r="W215" i="21727"/>
  <c r="O218" i="21727"/>
  <c r="P218" i="21727"/>
  <c r="O115" i="21727"/>
  <c r="P152" i="21727"/>
  <c r="O210" i="21727"/>
  <c r="W200" i="21727"/>
  <c r="W201" i="21727"/>
  <c r="W203" i="21727"/>
  <c r="P173" i="21727"/>
  <c r="O187" i="21727"/>
  <c r="W187" i="21727"/>
  <c r="O181" i="21727"/>
  <c r="P206" i="21727"/>
  <c r="W141" i="21727"/>
  <c r="W168" i="21727"/>
  <c r="P129" i="21727"/>
  <c r="O119" i="21727"/>
  <c r="W125" i="21727"/>
  <c r="O221" i="21727"/>
  <c r="P232" i="21727"/>
  <c r="O220" i="21727"/>
  <c r="O225" i="21727"/>
  <c r="P225" i="21727"/>
  <c r="W230" i="21727"/>
  <c r="X230" i="21727" s="1"/>
  <c r="O226" i="21727"/>
  <c r="O227" i="21727"/>
  <c r="O239" i="21727"/>
  <c r="P250" i="21727"/>
  <c r="P147" i="21727"/>
  <c r="P135" i="21727"/>
  <c r="O135" i="21727"/>
  <c r="O136" i="21727"/>
  <c r="P130" i="21727"/>
  <c r="O130" i="21727"/>
  <c r="W135" i="21727"/>
  <c r="W133" i="21727"/>
  <c r="O131" i="21727"/>
  <c r="W131" i="21727"/>
  <c r="O149" i="21727"/>
  <c r="P149" i="21727"/>
  <c r="O147" i="21727"/>
  <c r="P158" i="21727"/>
  <c r="P146" i="21727"/>
  <c r="O146" i="21727"/>
  <c r="P155" i="21727"/>
  <c r="O144" i="21727"/>
  <c r="W148" i="21727"/>
  <c r="W147" i="21727"/>
  <c r="O139" i="21727"/>
  <c r="W146" i="21727"/>
  <c r="W149" i="21727"/>
  <c r="O140" i="21727"/>
  <c r="P139" i="21727"/>
  <c r="P151" i="21727"/>
  <c r="W140" i="21727"/>
  <c r="X140" i="21727" s="1"/>
  <c r="W144" i="21727"/>
  <c r="W143" i="21727"/>
  <c r="W145" i="21727"/>
  <c r="P160" i="21727"/>
  <c r="O161" i="21727"/>
  <c r="O154" i="21727"/>
  <c r="P154" i="21727"/>
  <c r="O155" i="21727"/>
  <c r="W157" i="21727"/>
  <c r="W152" i="21727"/>
  <c r="W156" i="21727"/>
  <c r="W153" i="21727"/>
  <c r="W155" i="21727"/>
  <c r="W160" i="21727"/>
  <c r="O150" i="21727"/>
  <c r="P162" i="21727"/>
  <c r="P150" i="21727"/>
  <c r="W158" i="21727"/>
  <c r="W159" i="21727"/>
  <c r="W154" i="21727"/>
  <c r="W161" i="21727"/>
  <c r="O172" i="21727"/>
  <c r="O173" i="21727"/>
  <c r="P170" i="21727"/>
  <c r="P182" i="21727"/>
  <c r="O171" i="21727"/>
  <c r="O184" i="21727"/>
  <c r="P183" i="21727"/>
  <c r="O180" i="21727"/>
  <c r="P179" i="21727"/>
  <c r="O179" i="21727"/>
  <c r="O163" i="21727"/>
  <c r="W167" i="21727"/>
  <c r="X167" i="21727" s="1"/>
  <c r="W166" i="21727"/>
  <c r="W165" i="21727"/>
  <c r="W163" i="21727"/>
  <c r="W172" i="21727"/>
  <c r="O164" i="21727"/>
  <c r="W169" i="21727"/>
  <c r="W173" i="21727"/>
  <c r="W171" i="21727"/>
  <c r="W170" i="21727"/>
  <c r="X170" i="21727" s="1"/>
  <c r="W181" i="21727"/>
  <c r="W182" i="21727"/>
  <c r="W183" i="21727"/>
  <c r="O177" i="21727"/>
  <c r="W176" i="21727"/>
  <c r="W180" i="21727"/>
  <c r="P176" i="21727"/>
  <c r="O176" i="21727"/>
  <c r="W184" i="21727"/>
  <c r="P197" i="21727"/>
  <c r="P185" i="21727"/>
  <c r="O185" i="21727"/>
  <c r="P188" i="21727"/>
  <c r="W190" i="21727"/>
  <c r="O188" i="21727"/>
  <c r="W195" i="21727"/>
  <c r="W189" i="21727"/>
  <c r="W196" i="21727"/>
  <c r="W192" i="21727"/>
  <c r="W194" i="21727"/>
  <c r="W197" i="21727"/>
  <c r="W193" i="21727"/>
  <c r="P202" i="21727"/>
  <c r="O191" i="21727"/>
  <c r="O190" i="21727"/>
  <c r="O193" i="21727"/>
  <c r="P192" i="21727"/>
  <c r="O192" i="21727"/>
  <c r="O195" i="21727"/>
  <c r="P195" i="21727"/>
  <c r="P207" i="21727"/>
  <c r="O196" i="21727"/>
  <c r="O204" i="21727"/>
  <c r="P204" i="21727"/>
  <c r="W207" i="21727"/>
  <c r="W205" i="21727"/>
  <c r="W208" i="21727"/>
  <c r="W209" i="21727"/>
  <c r="O205" i="21727"/>
  <c r="W204" i="21727"/>
  <c r="P215" i="21727"/>
  <c r="W216" i="21727"/>
  <c r="O215" i="21727"/>
  <c r="W220" i="21727"/>
  <c r="W217" i="21727"/>
  <c r="W219" i="21727"/>
  <c r="P216" i="21727"/>
  <c r="O217" i="21727"/>
  <c r="P220" i="21727"/>
  <c r="P233" i="21727"/>
  <c r="X222" i="21727"/>
  <c r="P143" i="21727"/>
  <c r="W221" i="21727"/>
  <c r="W118" i="21727"/>
  <c r="W132" i="21727"/>
  <c r="W134" i="21727"/>
  <c r="W126" i="21727"/>
  <c r="X126" i="21727" s="1"/>
  <c r="W119" i="21727"/>
  <c r="W123" i="21727"/>
  <c r="O116" i="21727"/>
  <c r="W129" i="21727"/>
  <c r="X129" i="21727" s="1"/>
  <c r="W127" i="21727"/>
  <c r="W122" i="21727"/>
  <c r="W116" i="21727"/>
  <c r="W120" i="21727"/>
  <c r="W124" i="21727"/>
  <c r="W130" i="21727"/>
  <c r="W137" i="21727"/>
  <c r="W136" i="21727"/>
  <c r="O126" i="21727"/>
  <c r="P119" i="21727"/>
  <c r="P117" i="21727"/>
  <c r="I203" i="21727"/>
  <c r="S220" i="21727"/>
  <c r="S209" i="21727"/>
  <c r="S218" i="21727"/>
  <c r="S211" i="21727"/>
  <c r="I183" i="21727"/>
  <c r="I187" i="21727"/>
  <c r="I207" i="21727"/>
  <c r="H154" i="21727"/>
  <c r="S116" i="21727"/>
  <c r="S136" i="21727"/>
  <c r="H203" i="21727"/>
  <c r="S202" i="21727"/>
  <c r="I200" i="21727"/>
  <c r="H199" i="21727"/>
  <c r="S197" i="21727"/>
  <c r="I172" i="21727"/>
  <c r="S196" i="21727"/>
  <c r="H196" i="21727"/>
  <c r="I189" i="21727"/>
  <c r="S193" i="21727"/>
  <c r="H188" i="21727"/>
  <c r="H158" i="21727"/>
  <c r="H164" i="21727"/>
  <c r="S140" i="21727"/>
  <c r="I132" i="21727"/>
  <c r="H133" i="21727"/>
  <c r="I160" i="21727"/>
  <c r="H143" i="21727"/>
  <c r="I171" i="21727"/>
  <c r="H183" i="21727"/>
  <c r="H233" i="21727"/>
  <c r="I227" i="21727"/>
  <c r="I219" i="21727"/>
  <c r="S216" i="21727"/>
  <c r="S214" i="21727"/>
  <c r="I148" i="21727"/>
  <c r="I210" i="21727"/>
  <c r="S205" i="21727"/>
  <c r="I191" i="21727"/>
  <c r="H184" i="21727"/>
  <c r="S206" i="21727"/>
  <c r="I208" i="21727"/>
  <c r="I157" i="21727"/>
  <c r="S203" i="21727"/>
  <c r="H198" i="21727"/>
  <c r="I193" i="21727"/>
  <c r="H194" i="21727"/>
  <c r="H191" i="21727"/>
  <c r="S191" i="21727"/>
  <c r="S189" i="21727"/>
  <c r="H122" i="21727"/>
  <c r="S183" i="21727"/>
  <c r="I152" i="21727"/>
  <c r="I143" i="21727"/>
  <c r="H139" i="21727"/>
  <c r="S114" i="21727"/>
  <c r="I118" i="21727"/>
  <c r="I202" i="21727"/>
  <c r="H137" i="21727"/>
  <c r="S133" i="21727"/>
  <c r="S148" i="21727"/>
  <c r="T186" i="21727"/>
  <c r="S221" i="21727"/>
  <c r="S224" i="21727"/>
  <c r="H223" i="21727"/>
  <c r="S217" i="21727"/>
  <c r="T217" i="21727" s="1"/>
  <c r="I167" i="21727"/>
  <c r="H140" i="21727"/>
  <c r="I214" i="21727"/>
  <c r="S212" i="21727"/>
  <c r="S210" i="21727"/>
  <c r="T210" i="21727" s="1"/>
  <c r="S175" i="21727"/>
  <c r="S208" i="21727"/>
  <c r="T208" i="21727" s="1"/>
  <c r="I205" i="21727"/>
  <c r="S146" i="21727"/>
  <c r="S204" i="21727"/>
  <c r="S201" i="21727"/>
  <c r="I178" i="21727"/>
  <c r="S192" i="21727"/>
  <c r="S190" i="21727"/>
  <c r="T202" i="21727" s="1"/>
  <c r="H174" i="21727"/>
  <c r="S169" i="21727"/>
  <c r="S155" i="21727"/>
  <c r="S139" i="21727"/>
  <c r="H159" i="21727"/>
  <c r="I166" i="21727"/>
  <c r="I161" i="21727"/>
  <c r="S154" i="21727"/>
  <c r="S134" i="21727"/>
  <c r="I141" i="21727"/>
  <c r="I139" i="21727"/>
  <c r="I226" i="21727"/>
  <c r="I233" i="21727"/>
  <c r="I146" i="21727"/>
  <c r="H179" i="21727"/>
  <c r="S185" i="21727"/>
  <c r="T185" i="21727" s="1"/>
  <c r="H175" i="21727"/>
  <c r="I154" i="21727"/>
  <c r="S122" i="21727"/>
  <c r="H115" i="21727"/>
  <c r="S115" i="21727"/>
  <c r="S130" i="21727"/>
  <c r="S164" i="21727"/>
  <c r="S166" i="21727"/>
  <c r="I182" i="21727"/>
  <c r="S167" i="21727"/>
  <c r="S171" i="21727"/>
  <c r="S172" i="21727"/>
  <c r="S141" i="21727"/>
  <c r="I168" i="21727"/>
  <c r="I150" i="21727"/>
  <c r="H162" i="21727"/>
  <c r="S153" i="21727"/>
  <c r="S158" i="21727"/>
  <c r="H157" i="21727"/>
  <c r="S142" i="21727"/>
  <c r="S143" i="21727"/>
  <c r="S129" i="21727"/>
  <c r="H136" i="21727"/>
  <c r="I144" i="21727"/>
  <c r="I159" i="21727"/>
  <c r="I225" i="21727"/>
  <c r="I235" i="21727"/>
  <c r="H182" i="21727"/>
  <c r="S181" i="21727"/>
  <c r="S179" i="21727"/>
  <c r="S184" i="21727"/>
  <c r="I142" i="21727"/>
  <c r="S149" i="21727"/>
  <c r="I127" i="21727"/>
  <c r="H146" i="21727"/>
  <c r="S132" i="21727"/>
  <c r="S162" i="21727"/>
  <c r="T174" i="21727" s="1"/>
  <c r="S176" i="21727"/>
  <c r="S178" i="21727"/>
  <c r="I174" i="21727"/>
  <c r="I190" i="21727"/>
  <c r="I186" i="21727"/>
  <c r="S168" i="21727"/>
  <c r="H173" i="21727"/>
  <c r="I158" i="21727"/>
  <c r="S161" i="21727"/>
  <c r="H148" i="21727"/>
  <c r="I164" i="21727"/>
  <c r="S137" i="21727"/>
  <c r="S159" i="21727"/>
  <c r="S160" i="21727"/>
  <c r="H160" i="21727"/>
  <c r="S147" i="21727"/>
  <c r="S144" i="21727"/>
  <c r="S128" i="21727"/>
  <c r="S131" i="21727"/>
  <c r="H132" i="21727"/>
  <c r="I128" i="21727"/>
  <c r="H138" i="21727"/>
  <c r="H129" i="21727"/>
  <c r="I138" i="21727"/>
  <c r="H228" i="21727"/>
  <c r="I173" i="21727"/>
  <c r="S125" i="21727"/>
  <c r="S180" i="21727"/>
  <c r="S177" i="21727"/>
  <c r="S145" i="21727"/>
  <c r="S121" i="21727"/>
  <c r="S123" i="21727"/>
  <c r="S165" i="21727"/>
  <c r="T177" i="21727" s="1"/>
  <c r="I194" i="21727"/>
  <c r="S170" i="21727"/>
  <c r="S156" i="21727"/>
  <c r="S157" i="21727"/>
  <c r="H121" i="21727"/>
  <c r="H153" i="21727"/>
  <c r="S152" i="21727"/>
  <c r="S119" i="21727"/>
  <c r="H128" i="21727"/>
  <c r="I136" i="21727"/>
  <c r="H239" i="21727"/>
  <c r="I250" i="21727"/>
  <c r="Y77" i="21741"/>
  <c r="X77" i="21741"/>
  <c r="Q81" i="21741"/>
  <c r="W83" i="21741"/>
  <c r="W81" i="21741"/>
  <c r="X276" i="21741"/>
  <c r="X275" i="21741"/>
  <c r="X288" i="21741"/>
  <c r="X287" i="21741"/>
  <c r="Y299" i="21741"/>
  <c r="Y287" i="21741"/>
  <c r="X278" i="21741"/>
  <c r="X277" i="21741"/>
  <c r="Y289" i="21741"/>
  <c r="Y282" i="21741"/>
  <c r="X282" i="21741"/>
  <c r="X283" i="21741"/>
  <c r="Y283" i="21741"/>
  <c r="X284" i="21741"/>
  <c r="Y295" i="21741"/>
  <c r="Q85" i="21741"/>
  <c r="M89" i="21741"/>
  <c r="W85" i="21741"/>
  <c r="X85" i="21741" s="1"/>
  <c r="L86" i="21741"/>
  <c r="W86" i="21741"/>
  <c r="L85" i="21741"/>
  <c r="Y354" i="21741"/>
  <c r="X343" i="21741"/>
  <c r="Y342" i="21741"/>
  <c r="X342" i="21741"/>
  <c r="M111" i="21741"/>
  <c r="Q107" i="21741"/>
  <c r="M107" i="21741"/>
  <c r="L108" i="21741"/>
  <c r="W24" i="21741"/>
  <c r="X24" i="21741" s="1"/>
  <c r="Y24" i="21741" s="1"/>
  <c r="L25" i="21741"/>
  <c r="M25" i="21741" s="1"/>
  <c r="Q24" i="21741"/>
  <c r="M109" i="21741"/>
  <c r="Q109" i="21741"/>
  <c r="W109" i="21741"/>
  <c r="L110" i="21741"/>
  <c r="Q110" i="21741"/>
  <c r="X358" i="21741"/>
  <c r="Y357" i="21741"/>
  <c r="Y380" i="21741"/>
  <c r="Y368" i="21741"/>
  <c r="Y379" i="21741"/>
  <c r="Y367" i="21741"/>
  <c r="Y381" i="21741"/>
  <c r="X369" i="21741"/>
  <c r="L114" i="21741"/>
  <c r="L115" i="21741"/>
  <c r="L27" i="21741"/>
  <c r="M27" i="21741" s="1"/>
  <c r="Q26" i="21741"/>
  <c r="Y370" i="21741"/>
  <c r="Y382" i="21741"/>
  <c r="X357" i="21741"/>
  <c r="X365" i="21741"/>
  <c r="Y364" i="21741"/>
  <c r="L109" i="21741"/>
  <c r="L24" i="21741"/>
  <c r="M24" i="21741" s="1"/>
  <c r="X359" i="21741"/>
  <c r="M110" i="21741"/>
  <c r="W110" i="21741"/>
  <c r="W87" i="21741"/>
  <c r="Y266" i="21741"/>
  <c r="X254" i="21741"/>
  <c r="X255" i="21741"/>
  <c r="Y262" i="21741"/>
  <c r="Y250" i="21741"/>
  <c r="Y247" i="21741"/>
  <c r="Y259" i="21741"/>
  <c r="X248" i="21741"/>
  <c r="Y243" i="21741"/>
  <c r="Y255" i="21741"/>
  <c r="Y239" i="21741"/>
  <c r="X239" i="21741"/>
  <c r="Y251" i="21741"/>
  <c r="Y235" i="21741"/>
  <c r="X235" i="21741"/>
  <c r="X236" i="21741"/>
  <c r="X232" i="21741"/>
  <c r="Y232" i="21741"/>
  <c r="Y228" i="21741"/>
  <c r="X228" i="21741"/>
  <c r="X229" i="21741"/>
  <c r="X224" i="21741"/>
  <c r="Y224" i="21741"/>
  <c r="Y221" i="21741"/>
  <c r="X221" i="21741"/>
  <c r="X218" i="21741"/>
  <c r="Y229" i="21741"/>
  <c r="X217" i="21741"/>
  <c r="Y225" i="21741"/>
  <c r="Y213" i="21741"/>
  <c r="Y198" i="21741"/>
  <c r="X198" i="21741"/>
  <c r="X199" i="21741"/>
  <c r="Y191" i="21741"/>
  <c r="X192" i="21741"/>
  <c r="X191" i="21741"/>
  <c r="Y199" i="21741"/>
  <c r="Y187" i="21741"/>
  <c r="X187" i="21741"/>
  <c r="X182" i="21741"/>
  <c r="Y182" i="21741"/>
  <c r="Y194" i="21741"/>
  <c r="X183" i="21741"/>
  <c r="Y175" i="21741"/>
  <c r="X176" i="21741"/>
  <c r="X175" i="21741"/>
  <c r="Y171" i="21741"/>
  <c r="X171" i="21741"/>
  <c r="Y179" i="21741"/>
  <c r="X167" i="21741"/>
  <c r="M78" i="21741"/>
  <c r="Q74" i="21741"/>
  <c r="M74" i="21741"/>
  <c r="W75" i="21741"/>
  <c r="X76" i="21741" s="1"/>
  <c r="L74" i="21741"/>
  <c r="W67" i="21741"/>
  <c r="X68" i="21741" s="1"/>
  <c r="Q66" i="21741"/>
  <c r="L66" i="21741"/>
  <c r="M66" i="21741"/>
  <c r="L63" i="21741"/>
  <c r="Q63" i="21741"/>
  <c r="L64" i="21741"/>
  <c r="M63" i="21741"/>
  <c r="M62" i="21741"/>
  <c r="W62" i="21741"/>
  <c r="X63" i="21741" s="1"/>
  <c r="Q62" i="21741"/>
  <c r="W14" i="21741"/>
  <c r="X14" i="21741" s="1"/>
  <c r="Y14" i="21741" s="1"/>
  <c r="Q14" i="21741"/>
  <c r="L14" i="21741"/>
  <c r="M14" i="21741" s="1"/>
  <c r="L13" i="21741"/>
  <c r="M13" i="21741" s="1"/>
  <c r="Q13" i="21741"/>
  <c r="M113" i="21741"/>
  <c r="L107" i="21741"/>
  <c r="W82" i="21741"/>
  <c r="W15" i="21741"/>
  <c r="L15" i="21741"/>
  <c r="M15" i="21741" s="1"/>
  <c r="Q15" i="21741"/>
  <c r="W107" i="21741"/>
  <c r="M108" i="21741"/>
  <c r="W106" i="21741"/>
  <c r="Q104" i="21741"/>
  <c r="X333" i="21741"/>
  <c r="Y72" i="21741"/>
  <c r="W60" i="21741"/>
  <c r="Y60" i="21741" s="1"/>
  <c r="W61" i="21741"/>
  <c r="M60" i="21741"/>
  <c r="L93" i="21741"/>
  <c r="W93" i="21741"/>
  <c r="X94" i="21741" s="1"/>
  <c r="M97" i="21741"/>
  <c r="Q93" i="21741"/>
  <c r="L96" i="21741"/>
  <c r="L97" i="21741"/>
  <c r="X307" i="21741"/>
  <c r="X318" i="21741"/>
  <c r="X319" i="21741"/>
  <c r="Y318" i="21741"/>
  <c r="Y327" i="21741"/>
  <c r="W11" i="21741"/>
  <c r="Q11" i="21741"/>
  <c r="Y341" i="21741"/>
  <c r="Y108" i="21741"/>
  <c r="W105" i="21741"/>
  <c r="X105" i="21741" s="1"/>
  <c r="L12" i="21741"/>
  <c r="M12" i="21741" s="1"/>
  <c r="Y275" i="21741"/>
  <c r="Y263" i="21741"/>
  <c r="X264" i="21741"/>
  <c r="X251" i="21741"/>
  <c r="X240" i="21741"/>
  <c r="Y240" i="21741"/>
  <c r="Y236" i="21741"/>
  <c r="Y248" i="21741"/>
  <c r="Y245" i="21741"/>
  <c r="Y233" i="21741"/>
  <c r="X230" i="21741"/>
  <c r="Y241" i="21741"/>
  <c r="X225" i="21741"/>
  <c r="X222" i="21741"/>
  <c r="X214" i="21741"/>
  <c r="Y214" i="21741"/>
  <c r="X207" i="21741"/>
  <c r="Y218" i="21741"/>
  <c r="X196" i="21741"/>
  <c r="Y207" i="21741"/>
  <c r="Y196" i="21741"/>
  <c r="Y184" i="21741"/>
  <c r="Y183" i="21741"/>
  <c r="X172" i="21741"/>
  <c r="Y180" i="21741"/>
  <c r="Y168" i="21741"/>
  <c r="X168" i="21741"/>
  <c r="L80" i="21741"/>
  <c r="M83" i="21741"/>
  <c r="W79" i="21741"/>
  <c r="L77" i="21741"/>
  <c r="Q77" i="21741"/>
  <c r="Q67" i="21741"/>
  <c r="M71" i="21741"/>
  <c r="M67" i="21741"/>
  <c r="L67" i="21741"/>
  <c r="W70" i="21741"/>
  <c r="X71" i="21741" s="1"/>
  <c r="M70" i="21741"/>
  <c r="L71" i="21741"/>
  <c r="W64" i="21741"/>
  <c r="M68" i="21741"/>
  <c r="W66" i="21741"/>
  <c r="M64" i="21741"/>
  <c r="L65" i="21741"/>
  <c r="Q61" i="21741"/>
  <c r="L61" i="21741"/>
  <c r="Q58" i="21741"/>
  <c r="L58" i="21741"/>
  <c r="W54" i="21741"/>
  <c r="W55" i="21741"/>
  <c r="W53" i="21741"/>
  <c r="L51" i="21741"/>
  <c r="L52" i="21741"/>
  <c r="M55" i="21741"/>
  <c r="Q51" i="21741"/>
  <c r="M50" i="21741"/>
  <c r="Q50" i="21741"/>
  <c r="W51" i="21741"/>
  <c r="Q16" i="21741"/>
  <c r="L17" i="21741"/>
  <c r="M17" i="21741" s="1"/>
  <c r="L16" i="21741"/>
  <c r="M16" i="21741" s="1"/>
  <c r="X294" i="21741"/>
  <c r="Y294" i="21741"/>
  <c r="X295" i="21741"/>
  <c r="X296" i="21741"/>
  <c r="X308" i="21741"/>
  <c r="Y320" i="21741"/>
  <c r="X300" i="21741"/>
  <c r="Y300" i="21741"/>
  <c r="Y312" i="21741"/>
  <c r="X301" i="21741"/>
  <c r="Y313" i="21741"/>
  <c r="Y190" i="21741"/>
  <c r="Y277" i="21741"/>
  <c r="M115" i="21741"/>
  <c r="X272" i="21741"/>
  <c r="X304" i="21741"/>
  <c r="L26" i="21741"/>
  <c r="M26" i="21741" s="1"/>
  <c r="Y361" i="21741"/>
  <c r="X374" i="21741"/>
  <c r="Y385" i="21741"/>
  <c r="X375" i="21741"/>
  <c r="Y386" i="21741"/>
  <c r="Y51" i="1"/>
  <c r="O235" i="1"/>
  <c r="N235" i="1"/>
  <c r="O230" i="1"/>
  <c r="N230" i="1"/>
  <c r="O242" i="1"/>
  <c r="S21" i="21727"/>
  <c r="O284" i="1"/>
  <c r="N272" i="1"/>
  <c r="N274" i="1"/>
  <c r="O273" i="1"/>
  <c r="N273" i="1"/>
  <c r="O275" i="1"/>
  <c r="O287" i="1"/>
  <c r="K132" i="1"/>
  <c r="K133" i="1"/>
  <c r="L146" i="1"/>
  <c r="L158" i="1"/>
  <c r="K147" i="1"/>
  <c r="K146" i="1"/>
  <c r="L153" i="1"/>
  <c r="L166" i="1"/>
  <c r="L178" i="1"/>
  <c r="K166" i="1"/>
  <c r="L174" i="1"/>
  <c r="K174" i="1"/>
  <c r="L186" i="1"/>
  <c r="L209" i="1"/>
  <c r="L197" i="1"/>
  <c r="K198" i="1"/>
  <c r="L198" i="1"/>
  <c r="L237" i="1"/>
  <c r="K237" i="1"/>
  <c r="L250" i="1"/>
  <c r="K250" i="1"/>
  <c r="L241" i="1"/>
  <c r="K241" i="1"/>
  <c r="M10" i="1"/>
  <c r="N11" i="1" s="1"/>
  <c r="H10" i="1"/>
  <c r="J10" i="1"/>
  <c r="H11" i="1"/>
  <c r="I11" i="1" s="1"/>
  <c r="T10" i="1"/>
  <c r="U11" i="1" s="1"/>
  <c r="V11" i="1" s="1"/>
  <c r="E13" i="1"/>
  <c r="F13" i="1" s="1"/>
  <c r="E12" i="1"/>
  <c r="F12" i="1" s="1"/>
  <c r="J12" i="1"/>
  <c r="M12" i="1"/>
  <c r="Q14" i="1"/>
  <c r="W14" i="1" s="1"/>
  <c r="M14" i="1"/>
  <c r="O15" i="1" s="1"/>
  <c r="J14" i="1"/>
  <c r="W31" i="1"/>
  <c r="U32" i="1"/>
  <c r="U31" i="1"/>
  <c r="Y31" i="1"/>
  <c r="E37" i="1"/>
  <c r="F41" i="1"/>
  <c r="M37" i="1"/>
  <c r="N37" i="1" s="1"/>
  <c r="F37" i="1"/>
  <c r="Q41" i="1"/>
  <c r="M40" i="1"/>
  <c r="O40" i="1" s="1"/>
  <c r="Q40" i="1"/>
  <c r="R41" i="1" s="1"/>
  <c r="E40" i="1"/>
  <c r="F44" i="1"/>
  <c r="J40" i="1"/>
  <c r="F49" i="1"/>
  <c r="E45" i="1"/>
  <c r="F45" i="1"/>
  <c r="M45" i="1"/>
  <c r="Q45" i="1"/>
  <c r="J45" i="1"/>
  <c r="E48" i="1"/>
  <c r="M48" i="1"/>
  <c r="F48" i="1"/>
  <c r="Q49" i="1"/>
  <c r="Q48" i="1"/>
  <c r="R48" i="1" s="1"/>
  <c r="J48" i="1"/>
  <c r="F52" i="1"/>
  <c r="E53" i="1"/>
  <c r="M52" i="1"/>
  <c r="Q53" i="1"/>
  <c r="Q52" i="1"/>
  <c r="R52" i="1" s="1"/>
  <c r="E52" i="1"/>
  <c r="I55" i="1"/>
  <c r="H56" i="1"/>
  <c r="T57" i="1"/>
  <c r="W57" i="1" s="1"/>
  <c r="M55" i="1"/>
  <c r="J55" i="1"/>
  <c r="T55" i="1"/>
  <c r="I59" i="1"/>
  <c r="I63" i="1"/>
  <c r="M59" i="1"/>
  <c r="T59" i="1"/>
  <c r="J59" i="1"/>
  <c r="F68" i="1"/>
  <c r="E65" i="1"/>
  <c r="M64" i="1"/>
  <c r="Q65" i="1"/>
  <c r="W65" i="1" s="1"/>
  <c r="Y161" i="1"/>
  <c r="Z161" i="1" s="1"/>
  <c r="U161" i="1"/>
  <c r="W161" i="1"/>
  <c r="X161" i="1" s="1"/>
  <c r="Y155" i="1"/>
  <c r="V155" i="1"/>
  <c r="W170" i="1"/>
  <c r="Y170" i="1"/>
  <c r="Y172" i="1"/>
  <c r="U173" i="1"/>
  <c r="V172" i="1"/>
  <c r="W172" i="1"/>
  <c r="U174" i="1"/>
  <c r="W174" i="1"/>
  <c r="X186" i="1" s="1"/>
  <c r="Y183" i="1"/>
  <c r="W183" i="1"/>
  <c r="Y175" i="1"/>
  <c r="V175" i="1"/>
  <c r="V190" i="1"/>
  <c r="W190" i="1"/>
  <c r="Y201" i="1"/>
  <c r="Z201" i="1" s="1"/>
  <c r="W201" i="1"/>
  <c r="X201" i="1" s="1"/>
  <c r="V224" i="1"/>
  <c r="U224" i="1"/>
  <c r="U225" i="1"/>
  <c r="W224" i="1"/>
  <c r="X236" i="1" s="1"/>
  <c r="U226" i="1"/>
  <c r="U227" i="1"/>
  <c r="W240" i="1"/>
  <c r="U241" i="1"/>
  <c r="Y254" i="1"/>
  <c r="V254" i="1"/>
  <c r="V266" i="1"/>
  <c r="V265" i="1"/>
  <c r="W265" i="1"/>
  <c r="N282" i="1"/>
  <c r="N281" i="1"/>
  <c r="O293" i="1"/>
  <c r="M87" i="1"/>
  <c r="E87" i="1"/>
  <c r="J87" i="1"/>
  <c r="L87" i="1" s="1"/>
  <c r="E88" i="1"/>
  <c r="V291" i="1"/>
  <c r="Y291" i="1"/>
  <c r="V303" i="1"/>
  <c r="W291" i="1"/>
  <c r="U292" i="1"/>
  <c r="W293" i="1"/>
  <c r="U293" i="1"/>
  <c r="U294" i="1"/>
  <c r="Y293" i="1"/>
  <c r="V293" i="1"/>
  <c r="V305" i="1"/>
  <c r="K295" i="1"/>
  <c r="L294" i="1"/>
  <c r="R307" i="1"/>
  <c r="W306" i="1"/>
  <c r="R306" i="1"/>
  <c r="S306" i="1"/>
  <c r="Y306" i="1"/>
  <c r="U297" i="1"/>
  <c r="U296" i="1"/>
  <c r="V296" i="1"/>
  <c r="W296" i="1"/>
  <c r="L297" i="1"/>
  <c r="K298" i="1"/>
  <c r="U308" i="1"/>
  <c r="V308" i="1"/>
  <c r="U309" i="1"/>
  <c r="W308" i="1"/>
  <c r="X320" i="1" s="1"/>
  <c r="Y308" i="1"/>
  <c r="U299" i="1"/>
  <c r="U298" i="1"/>
  <c r="R310" i="1"/>
  <c r="S310" i="1"/>
  <c r="Y310" i="1"/>
  <c r="Z322" i="1" s="1"/>
  <c r="W310" i="1"/>
  <c r="I93" i="1"/>
  <c r="I97" i="1"/>
  <c r="H93" i="1"/>
  <c r="H94" i="1"/>
  <c r="J93" i="1"/>
  <c r="K94" i="1" s="1"/>
  <c r="M93" i="1"/>
  <c r="N94" i="1" s="1"/>
  <c r="U315" i="1"/>
  <c r="U316" i="1"/>
  <c r="Y315" i="1"/>
  <c r="V315" i="1"/>
  <c r="V327" i="1"/>
  <c r="T93" i="1"/>
  <c r="H92" i="1"/>
  <c r="J92" i="1"/>
  <c r="M92" i="1"/>
  <c r="O329" i="1"/>
  <c r="O317" i="1"/>
  <c r="N317" i="1"/>
  <c r="L317" i="1"/>
  <c r="L305" i="1"/>
  <c r="Y320" i="1"/>
  <c r="W320" i="1"/>
  <c r="S320" i="1"/>
  <c r="R320" i="1"/>
  <c r="S332" i="1"/>
  <c r="W325" i="1"/>
  <c r="Y325" i="1"/>
  <c r="Z325" i="1" s="1"/>
  <c r="S325" i="1"/>
  <c r="R325" i="1"/>
  <c r="R326" i="1"/>
  <c r="K329" i="1"/>
  <c r="L328" i="1"/>
  <c r="J100" i="1"/>
  <c r="L104" i="1" s="1"/>
  <c r="M100" i="1"/>
  <c r="E100" i="1"/>
  <c r="F100" i="1"/>
  <c r="S329" i="1"/>
  <c r="R329" i="1"/>
  <c r="W329" i="1"/>
  <c r="Y329" i="1"/>
  <c r="Z329" i="1" s="1"/>
  <c r="J24" i="1"/>
  <c r="E24" i="1"/>
  <c r="F24" i="1" s="1"/>
  <c r="Q24" i="1"/>
  <c r="R24" i="1" s="1"/>
  <c r="S24" i="1" s="1"/>
  <c r="K345" i="1"/>
  <c r="L345" i="1"/>
  <c r="R348" i="1"/>
  <c r="W348" i="1"/>
  <c r="L149" i="1"/>
  <c r="K235" i="1"/>
  <c r="K207" i="1"/>
  <c r="N231" i="1"/>
  <c r="K226" i="1"/>
  <c r="E96" i="1"/>
  <c r="K206" i="1"/>
  <c r="K315" i="1"/>
  <c r="K245" i="1"/>
  <c r="K267" i="1"/>
  <c r="O277" i="1"/>
  <c r="Y348" i="1"/>
  <c r="F40" i="1"/>
  <c r="F87" i="1"/>
  <c r="T92" i="1"/>
  <c r="S57" i="1"/>
  <c r="R57" i="1"/>
  <c r="Q64" i="1"/>
  <c r="S68" i="1" s="1"/>
  <c r="V214" i="1"/>
  <c r="Y265" i="1"/>
  <c r="V270" i="1"/>
  <c r="S79" i="21727"/>
  <c r="O291" i="1"/>
  <c r="N279" i="1"/>
  <c r="N280" i="1"/>
  <c r="K140" i="1"/>
  <c r="K139" i="1"/>
  <c r="L182" i="1"/>
  <c r="K171" i="1"/>
  <c r="L170" i="1"/>
  <c r="K157" i="1"/>
  <c r="L156" i="1"/>
  <c r="L203" i="1"/>
  <c r="K191" i="1"/>
  <c r="L187" i="1"/>
  <c r="K188" i="1"/>
  <c r="K187" i="1"/>
  <c r="L205" i="1"/>
  <c r="L193" i="1"/>
  <c r="K194" i="1"/>
  <c r="K209" i="1"/>
  <c r="L208" i="1"/>
  <c r="L212" i="1"/>
  <c r="K212" i="1"/>
  <c r="L243" i="1"/>
  <c r="K243" i="1"/>
  <c r="L255" i="1"/>
  <c r="J8" i="1"/>
  <c r="M8" i="1"/>
  <c r="Q8" i="1"/>
  <c r="W8" i="1" s="1"/>
  <c r="Y33" i="1"/>
  <c r="U33" i="1"/>
  <c r="W33" i="1"/>
  <c r="M39" i="1"/>
  <c r="I43" i="1"/>
  <c r="T41" i="1"/>
  <c r="J39" i="1"/>
  <c r="T39" i="1"/>
  <c r="U39" i="1" s="1"/>
  <c r="T40" i="1"/>
  <c r="M44" i="1"/>
  <c r="T44" i="1"/>
  <c r="W44" i="1" s="1"/>
  <c r="H44" i="1"/>
  <c r="J44" i="1"/>
  <c r="H49" i="1"/>
  <c r="T49" i="1"/>
  <c r="J49" i="1"/>
  <c r="L53" i="1" s="1"/>
  <c r="H50" i="1"/>
  <c r="J51" i="1"/>
  <c r="M51" i="1"/>
  <c r="T52" i="1"/>
  <c r="U52" i="1" s="1"/>
  <c r="M57" i="1"/>
  <c r="J57" i="1"/>
  <c r="I57" i="1"/>
  <c r="I61" i="1"/>
  <c r="I65" i="1"/>
  <c r="J61" i="1"/>
  <c r="H62" i="1"/>
  <c r="M68" i="1"/>
  <c r="N69" i="1" s="1"/>
  <c r="H69" i="1"/>
  <c r="T69" i="1"/>
  <c r="J68" i="1"/>
  <c r="T68" i="1"/>
  <c r="Y68" i="1" s="1"/>
  <c r="H68" i="1"/>
  <c r="I68" i="1"/>
  <c r="E69" i="1"/>
  <c r="F69" i="1"/>
  <c r="E70" i="1"/>
  <c r="Q69" i="1"/>
  <c r="T73" i="1"/>
  <c r="W73" i="1" s="1"/>
  <c r="J72" i="1"/>
  <c r="K72" i="1" s="1"/>
  <c r="W157" i="1"/>
  <c r="Y157" i="1"/>
  <c r="U160" i="1"/>
  <c r="V171" i="1"/>
  <c r="V159" i="1"/>
  <c r="Y159" i="1"/>
  <c r="W163" i="1"/>
  <c r="Y163" i="1"/>
  <c r="Y168" i="1"/>
  <c r="U169" i="1"/>
  <c r="V168" i="1"/>
  <c r="W168" i="1"/>
  <c r="X180" i="1" s="1"/>
  <c r="Y185" i="1"/>
  <c r="Z185" i="1" s="1"/>
  <c r="V185" i="1"/>
  <c r="Y188" i="1"/>
  <c r="Z188" i="1" s="1"/>
  <c r="W188" i="1"/>
  <c r="Y192" i="1"/>
  <c r="W192" i="1"/>
  <c r="U196" i="1"/>
  <c r="Y196" i="1"/>
  <c r="W196" i="1"/>
  <c r="W207" i="1"/>
  <c r="Y207" i="1"/>
  <c r="Y211" i="1"/>
  <c r="V211" i="1"/>
  <c r="W211" i="1"/>
  <c r="U228" i="1"/>
  <c r="V228" i="1"/>
  <c r="U239" i="1"/>
  <c r="W238" i="1"/>
  <c r="V244" i="1"/>
  <c r="W244" i="1"/>
  <c r="U249" i="1"/>
  <c r="U248" i="1"/>
  <c r="W248" i="1"/>
  <c r="U252" i="1"/>
  <c r="W252" i="1"/>
  <c r="V256" i="1"/>
  <c r="W256" i="1"/>
  <c r="U256" i="1"/>
  <c r="Q34" i="1"/>
  <c r="S34" i="1" s="1"/>
  <c r="F34" i="1"/>
  <c r="Q36" i="1"/>
  <c r="Q35" i="1"/>
  <c r="S39" i="1" s="1"/>
  <c r="J34" i="1"/>
  <c r="E35" i="1"/>
  <c r="Q37" i="1"/>
  <c r="E34" i="1"/>
  <c r="J88" i="1"/>
  <c r="H88" i="1"/>
  <c r="M88" i="1"/>
  <c r="N89" i="1" s="1"/>
  <c r="H89" i="1"/>
  <c r="E21" i="1"/>
  <c r="F21" i="1" s="1"/>
  <c r="E20" i="1"/>
  <c r="F20" i="1" s="1"/>
  <c r="Q20" i="1"/>
  <c r="R20" i="1" s="1"/>
  <c r="S20" i="1" s="1"/>
  <c r="M20" i="1"/>
  <c r="O309" i="1"/>
  <c r="N298" i="1"/>
  <c r="N297" i="1"/>
  <c r="N299" i="1"/>
  <c r="N300" i="1"/>
  <c r="O311" i="1"/>
  <c r="R294" i="1"/>
  <c r="S294" i="1"/>
  <c r="W294" i="1"/>
  <c r="L308" i="1"/>
  <c r="L320" i="1"/>
  <c r="R297" i="1"/>
  <c r="S309" i="1"/>
  <c r="L300" i="1"/>
  <c r="K300" i="1"/>
  <c r="Y312" i="1"/>
  <c r="R313" i="1"/>
  <c r="S312" i="1"/>
  <c r="R312" i="1"/>
  <c r="Y301" i="1"/>
  <c r="Z313" i="1" s="1"/>
  <c r="S313" i="1"/>
  <c r="R301" i="1"/>
  <c r="Y302" i="1"/>
  <c r="Z302" i="1" s="1"/>
  <c r="R302" i="1"/>
  <c r="R303" i="1"/>
  <c r="S314" i="1"/>
  <c r="W302" i="1"/>
  <c r="X314" i="1" s="1"/>
  <c r="O315" i="1"/>
  <c r="N315" i="1"/>
  <c r="K316" i="1"/>
  <c r="L316" i="1"/>
  <c r="E92" i="1"/>
  <c r="M91" i="1"/>
  <c r="J91" i="1"/>
  <c r="K92" i="1" s="1"/>
  <c r="E91" i="1"/>
  <c r="F95" i="1"/>
  <c r="M96" i="1"/>
  <c r="F96" i="1"/>
  <c r="S317" i="1"/>
  <c r="R305" i="1"/>
  <c r="W305" i="1"/>
  <c r="X305" i="1" s="1"/>
  <c r="S305" i="1"/>
  <c r="S321" i="1"/>
  <c r="Y321" i="1"/>
  <c r="Z321" i="1" s="1"/>
  <c r="W321" i="1"/>
  <c r="R321" i="1"/>
  <c r="Y311" i="1"/>
  <c r="S311" i="1"/>
  <c r="R311" i="1"/>
  <c r="S323" i="1"/>
  <c r="W311" i="1"/>
  <c r="W324" i="1"/>
  <c r="R324" i="1"/>
  <c r="S324" i="1"/>
  <c r="Y324" i="1"/>
  <c r="S336" i="1"/>
  <c r="R344" i="1"/>
  <c r="R343" i="1"/>
  <c r="S343" i="1"/>
  <c r="W343" i="1"/>
  <c r="X355" i="1" s="1"/>
  <c r="J110" i="1"/>
  <c r="F114" i="1"/>
  <c r="S371" i="1"/>
  <c r="Y359" i="1"/>
  <c r="S19" i="21727"/>
  <c r="N316" i="1"/>
  <c r="N236" i="1"/>
  <c r="M24" i="1"/>
  <c r="N25" i="1" s="1"/>
  <c r="L314" i="1"/>
  <c r="R322" i="1"/>
  <c r="S297" i="1"/>
  <c r="M61" i="1"/>
  <c r="L309" i="1"/>
  <c r="S20" i="21727"/>
  <c r="M110" i="1"/>
  <c r="O114" i="1" s="1"/>
  <c r="Y294" i="1"/>
  <c r="Z306" i="1" s="1"/>
  <c r="S355" i="1"/>
  <c r="N318" i="1"/>
  <c r="K244" i="1"/>
  <c r="O303" i="1"/>
  <c r="K176" i="1"/>
  <c r="Y343" i="1"/>
  <c r="Z355" i="1" s="1"/>
  <c r="W226" i="1"/>
  <c r="S301" i="1"/>
  <c r="N179" i="1"/>
  <c r="O179" i="1"/>
  <c r="N180" i="1"/>
  <c r="O191" i="1"/>
  <c r="O175" i="1"/>
  <c r="N176" i="1"/>
  <c r="O187" i="1"/>
  <c r="U172" i="1"/>
  <c r="N219" i="1"/>
  <c r="O218" i="1"/>
  <c r="N201" i="1"/>
  <c r="O200" i="1"/>
  <c r="O196" i="1"/>
  <c r="O208" i="1"/>
  <c r="N196" i="1"/>
  <c r="N151" i="1"/>
  <c r="O162" i="1"/>
  <c r="K135" i="1"/>
  <c r="L151" i="1"/>
  <c r="K167" i="1"/>
  <c r="L180" i="1"/>
  <c r="K168" i="1"/>
  <c r="L168" i="1"/>
  <c r="L211" i="1"/>
  <c r="K200" i="1"/>
  <c r="L214" i="1"/>
  <c r="L202" i="1"/>
  <c r="L207" i="1"/>
  <c r="L219" i="1"/>
  <c r="L218" i="1"/>
  <c r="L220" i="1"/>
  <c r="K210" i="1"/>
  <c r="L210" i="1"/>
  <c r="L224" i="1"/>
  <c r="K238" i="1"/>
  <c r="L238" i="1"/>
  <c r="K249" i="1"/>
  <c r="L249" i="1"/>
  <c r="K251" i="1"/>
  <c r="L263" i="1"/>
  <c r="L251" i="1"/>
  <c r="L240" i="1"/>
  <c r="K240" i="1"/>
  <c r="K248" i="1"/>
  <c r="L248" i="1"/>
  <c r="L262" i="1"/>
  <c r="L253" i="1"/>
  <c r="L265" i="1"/>
  <c r="K253" i="1"/>
  <c r="L267" i="1"/>
  <c r="I9" i="1"/>
  <c r="M9" i="1"/>
  <c r="T89" i="1"/>
  <c r="Q88" i="1"/>
  <c r="S88" i="1" s="1"/>
  <c r="F86" i="1"/>
  <c r="E86" i="1"/>
  <c r="Q86" i="1"/>
  <c r="S86" i="1" s="1"/>
  <c r="Q89" i="1"/>
  <c r="R89" i="1" s="1"/>
  <c r="R295" i="1"/>
  <c r="S307" i="1"/>
  <c r="L306" i="1"/>
  <c r="V306" i="1"/>
  <c r="U307" i="1"/>
  <c r="U306" i="1"/>
  <c r="Y296" i="1"/>
  <c r="Z296" i="1" s="1"/>
  <c r="S308" i="1"/>
  <c r="S296" i="1"/>
  <c r="Q21" i="1"/>
  <c r="E22" i="1"/>
  <c r="F22" i="1" s="1"/>
  <c r="R299" i="1"/>
  <c r="Y298" i="1"/>
  <c r="Z298" i="1" s="1"/>
  <c r="R298" i="1"/>
  <c r="W298" i="1"/>
  <c r="X298" i="1" s="1"/>
  <c r="U310" i="1"/>
  <c r="U311" i="1"/>
  <c r="K312" i="1"/>
  <c r="L312" i="1"/>
  <c r="Y300" i="1"/>
  <c r="U300" i="1"/>
  <c r="V312" i="1"/>
  <c r="U301" i="1"/>
  <c r="W300" i="1"/>
  <c r="U303" i="1"/>
  <c r="V314" i="1"/>
  <c r="R315" i="1"/>
  <c r="R314" i="1"/>
  <c r="Y314" i="1"/>
  <c r="S316" i="1"/>
  <c r="Y304" i="1"/>
  <c r="Z304" i="1" s="1"/>
  <c r="M90" i="1"/>
  <c r="O94" i="1" s="1"/>
  <c r="F90" i="1"/>
  <c r="Q93" i="1"/>
  <c r="J90" i="1"/>
  <c r="L94" i="1" s="1"/>
  <c r="E90" i="1"/>
  <c r="Q92" i="1"/>
  <c r="W92" i="1" s="1"/>
  <c r="Q90" i="1"/>
  <c r="Y90" i="1" s="1"/>
  <c r="H96" i="1"/>
  <c r="T96" i="1"/>
  <c r="V96" i="1" s="1"/>
  <c r="I96" i="1"/>
  <c r="H97" i="1"/>
  <c r="M95" i="1"/>
  <c r="N95" i="1" s="1"/>
  <c r="Q97" i="1"/>
  <c r="E95" i="1"/>
  <c r="Q96" i="1"/>
  <c r="W316" i="1"/>
  <c r="R317" i="1"/>
  <c r="E97" i="1"/>
  <c r="J97" i="1"/>
  <c r="L321" i="1"/>
  <c r="U321" i="1"/>
  <c r="U322" i="1"/>
  <c r="Q98" i="1"/>
  <c r="F98" i="1"/>
  <c r="F102" i="1"/>
  <c r="Q100" i="1"/>
  <c r="E98" i="1"/>
  <c r="Q99" i="1"/>
  <c r="R99" i="1" s="1"/>
  <c r="Q101" i="1"/>
  <c r="S101" i="1" s="1"/>
  <c r="U323" i="1"/>
  <c r="W323" i="1"/>
  <c r="U324" i="1"/>
  <c r="V323" i="1"/>
  <c r="Y323" i="1"/>
  <c r="L325" i="1"/>
  <c r="L337" i="1"/>
  <c r="M99" i="1"/>
  <c r="F99" i="1"/>
  <c r="E99" i="1"/>
  <c r="O327" i="1"/>
  <c r="I100" i="1"/>
  <c r="I104" i="1"/>
  <c r="H100" i="1"/>
  <c r="R330" i="1"/>
  <c r="S342" i="1"/>
  <c r="R331" i="1"/>
  <c r="R332" i="1"/>
  <c r="E102" i="1"/>
  <c r="E101" i="1"/>
  <c r="V336" i="1"/>
  <c r="U336" i="1"/>
  <c r="U337" i="1"/>
  <c r="V349" i="1"/>
  <c r="J103" i="1"/>
  <c r="K104" i="1" s="1"/>
  <c r="M103" i="1"/>
  <c r="I103" i="1"/>
  <c r="U348" i="1"/>
  <c r="W347" i="1"/>
  <c r="Y347" i="1"/>
  <c r="V348" i="1"/>
  <c r="U349" i="1"/>
  <c r="R350" i="1"/>
  <c r="R349" i="1"/>
  <c r="E109" i="1"/>
  <c r="Q108" i="1"/>
  <c r="E108" i="1"/>
  <c r="F108" i="1"/>
  <c r="Q109" i="1"/>
  <c r="V351" i="1"/>
  <c r="E113" i="1"/>
  <c r="V360" i="1"/>
  <c r="K363" i="1"/>
  <c r="L362" i="1"/>
  <c r="Y360" i="1"/>
  <c r="W360" i="1"/>
  <c r="X360" i="1" s="1"/>
  <c r="K310" i="1"/>
  <c r="V345" i="1"/>
  <c r="K325" i="1"/>
  <c r="K230" i="1"/>
  <c r="K152" i="1"/>
  <c r="J25" i="1"/>
  <c r="E25" i="1"/>
  <c r="F25" i="1" s="1"/>
  <c r="O335" i="1"/>
  <c r="L350" i="1"/>
  <c r="O338" i="1"/>
  <c r="O353" i="1"/>
  <c r="N320" i="1"/>
  <c r="N305" i="1"/>
  <c r="N304" i="1"/>
  <c r="O298" i="1"/>
  <c r="L199" i="1"/>
  <c r="L144" i="1"/>
  <c r="N352" i="1"/>
  <c r="N295" i="1"/>
  <c r="N326" i="1"/>
  <c r="N323" i="1"/>
  <c r="N309" i="1"/>
  <c r="K268" i="1"/>
  <c r="N324" i="1"/>
  <c r="O188" i="1"/>
  <c r="N218" i="1"/>
  <c r="N189" i="1"/>
  <c r="O85" i="1"/>
  <c r="K335" i="1"/>
  <c r="K189" i="1"/>
  <c r="U339" i="1"/>
  <c r="L324" i="1"/>
  <c r="S322" i="1"/>
  <c r="R296" i="1"/>
  <c r="R318" i="1"/>
  <c r="V322" i="1"/>
  <c r="T97" i="1"/>
  <c r="W97" i="1" s="1"/>
  <c r="J99" i="1"/>
  <c r="R323" i="1"/>
  <c r="W309" i="1"/>
  <c r="L230" i="1"/>
  <c r="R316" i="1"/>
  <c r="J21" i="1"/>
  <c r="L21" i="1" s="1"/>
  <c r="M97" i="1"/>
  <c r="J95" i="1"/>
  <c r="K95" i="1" s="1"/>
  <c r="Q91" i="1"/>
  <c r="J9" i="1"/>
  <c r="N261" i="1"/>
  <c r="N262" i="1"/>
  <c r="O249" i="1"/>
  <c r="N250" i="1"/>
  <c r="N249" i="1"/>
  <c r="O245" i="1"/>
  <c r="N246" i="1"/>
  <c r="O257" i="1"/>
  <c r="N245" i="1"/>
  <c r="O239" i="1"/>
  <c r="N239" i="1"/>
  <c r="O219" i="1"/>
  <c r="N207" i="1"/>
  <c r="N142" i="1"/>
  <c r="N141" i="1"/>
  <c r="H8" i="1"/>
  <c r="I8" i="1" s="1"/>
  <c r="M7" i="1"/>
  <c r="N7" i="1" s="1"/>
  <c r="J7" i="1"/>
  <c r="L7" i="1" s="1"/>
  <c r="W371" i="1"/>
  <c r="X383" i="1" s="1"/>
  <c r="T24" i="1"/>
  <c r="K306" i="1"/>
  <c r="R368" i="1"/>
  <c r="N361" i="1"/>
  <c r="F105" i="1"/>
  <c r="K211" i="1"/>
  <c r="K313" i="1"/>
  <c r="O355" i="1"/>
  <c r="W25" i="1"/>
  <c r="O320" i="1"/>
  <c r="N296" i="1"/>
  <c r="L160" i="1"/>
  <c r="N314" i="1"/>
  <c r="K252" i="1"/>
  <c r="N197" i="1"/>
  <c r="N208" i="1"/>
  <c r="N240" i="1"/>
  <c r="K322" i="1"/>
  <c r="W345" i="1"/>
  <c r="M101" i="1"/>
  <c r="V321" i="1"/>
  <c r="L333" i="1"/>
  <c r="U338" i="1"/>
  <c r="S334" i="1"/>
  <c r="S331" i="1"/>
  <c r="L245" i="1"/>
  <c r="S326" i="1"/>
  <c r="U320" i="1"/>
  <c r="S318" i="1"/>
  <c r="V310" i="1"/>
  <c r="W322" i="1"/>
  <c r="Q87" i="1"/>
  <c r="S87" i="1" s="1"/>
  <c r="W304" i="1"/>
  <c r="F97" i="1"/>
  <c r="F94" i="1"/>
  <c r="L288" i="1"/>
  <c r="U302" i="1"/>
  <c r="S298" i="1"/>
  <c r="O271" i="1"/>
  <c r="O283" i="1"/>
  <c r="O185" i="1"/>
  <c r="N174" i="1"/>
  <c r="X283" i="1"/>
  <c r="Z290" i="1"/>
  <c r="Y47" i="1"/>
  <c r="N175" i="1"/>
  <c r="K136" i="1"/>
  <c r="V298" i="1"/>
  <c r="O266" i="1"/>
  <c r="N259" i="1"/>
  <c r="N275" i="1"/>
  <c r="Q10" i="1"/>
  <c r="R10" i="1" s="1"/>
  <c r="E10" i="1"/>
  <c r="F10" i="1" s="1"/>
  <c r="E11" i="1"/>
  <c r="F11" i="1" s="1"/>
  <c r="E15" i="1"/>
  <c r="F15" i="1" s="1"/>
  <c r="I44" i="1"/>
  <c r="F56" i="1"/>
  <c r="E57" i="1"/>
  <c r="Q62" i="1"/>
  <c r="W62" i="1" s="1"/>
  <c r="E62" i="1"/>
  <c r="F73" i="1"/>
  <c r="F70" i="1"/>
  <c r="E74" i="1"/>
  <c r="R132" i="1"/>
  <c r="R131" i="1"/>
  <c r="R135" i="1"/>
  <c r="R136" i="1"/>
  <c r="R137" i="1"/>
  <c r="S137" i="1"/>
  <c r="S141" i="1"/>
  <c r="R146" i="1"/>
  <c r="S157" i="1"/>
  <c r="R145" i="1"/>
  <c r="S147" i="1"/>
  <c r="R150" i="1"/>
  <c r="R149" i="1"/>
  <c r="S151" i="1"/>
  <c r="S163" i="1"/>
  <c r="R154" i="1"/>
  <c r="R153" i="1"/>
  <c r="R156" i="1"/>
  <c r="S156" i="1"/>
  <c r="S168" i="1"/>
  <c r="R159" i="1"/>
  <c r="S170" i="1"/>
  <c r="R160" i="1"/>
  <c r="R161" i="1"/>
  <c r="S172" i="1"/>
  <c r="R163" i="1"/>
  <c r="R162" i="1"/>
  <c r="R166" i="1"/>
  <c r="S166" i="1"/>
  <c r="R168" i="1"/>
  <c r="S179" i="1"/>
  <c r="R169" i="1"/>
  <c r="R170" i="1"/>
  <c r="S169" i="1"/>
  <c r="R171" i="1"/>
  <c r="R172" i="1"/>
  <c r="S183" i="1"/>
  <c r="S171" i="1"/>
  <c r="R173" i="1"/>
  <c r="R174" i="1"/>
  <c r="S173" i="1"/>
  <c r="R178" i="1"/>
  <c r="S190" i="1"/>
  <c r="S178" i="1"/>
  <c r="R187" i="1"/>
  <c r="S187" i="1"/>
  <c r="S203" i="1"/>
  <c r="R192" i="1"/>
  <c r="R196" i="1"/>
  <c r="R195" i="1"/>
  <c r="R199" i="1"/>
  <c r="S211" i="1"/>
  <c r="S199" i="1"/>
  <c r="R202" i="1"/>
  <c r="S214" i="1"/>
  <c r="R210" i="1"/>
  <c r="S210" i="1"/>
  <c r="R214" i="1"/>
  <c r="R213" i="1"/>
  <c r="R218" i="1"/>
  <c r="Y218" i="1"/>
  <c r="S225" i="1"/>
  <c r="S227" i="1"/>
  <c r="R217" i="1"/>
  <c r="S217" i="1"/>
  <c r="E80" i="1"/>
  <c r="F80" i="1"/>
  <c r="L274" i="1"/>
  <c r="K289" i="1"/>
  <c r="O156" i="1"/>
  <c r="N143" i="1"/>
  <c r="O151" i="1"/>
  <c r="O146" i="1"/>
  <c r="L141" i="1"/>
  <c r="L147" i="1"/>
  <c r="L167" i="1"/>
  <c r="L183" i="1"/>
  <c r="I79" i="1"/>
  <c r="R223" i="1"/>
  <c r="R242" i="1"/>
  <c r="R251" i="1"/>
  <c r="R284" i="1"/>
  <c r="V276" i="1"/>
  <c r="S304" i="1"/>
  <c r="U285" i="1"/>
  <c r="K308" i="1"/>
  <c r="E114" i="1"/>
  <c r="F117" i="1"/>
  <c r="O195" i="1"/>
  <c r="N154" i="1"/>
  <c r="N135" i="1"/>
  <c r="N132" i="1"/>
  <c r="L165" i="1"/>
  <c r="K247" i="1"/>
  <c r="Y6" i="1"/>
  <c r="W30" i="1"/>
  <c r="M56" i="1"/>
  <c r="Y141" i="1"/>
  <c r="Z153" i="1" s="1"/>
  <c r="V163" i="1"/>
  <c r="V173" i="1"/>
  <c r="N172" i="1"/>
  <c r="O184" i="1"/>
  <c r="O181" i="1"/>
  <c r="O169" i="1"/>
  <c r="N169" i="1"/>
  <c r="K320" i="1"/>
  <c r="K319" i="1"/>
  <c r="L319" i="1"/>
  <c r="L331" i="1"/>
  <c r="M98" i="1"/>
  <c r="O98" i="1" s="1"/>
  <c r="T101" i="1"/>
  <c r="W101" i="1" s="1"/>
  <c r="H98" i="1"/>
  <c r="H99" i="1"/>
  <c r="T98" i="1"/>
  <c r="V98" i="1" s="1"/>
  <c r="L327" i="1"/>
  <c r="L339" i="1"/>
  <c r="K347" i="1"/>
  <c r="K346" i="1"/>
  <c r="Y346" i="1"/>
  <c r="W346" i="1"/>
  <c r="K358" i="1"/>
  <c r="V364" i="1"/>
  <c r="V357" i="1"/>
  <c r="V358" i="1"/>
  <c r="O274" i="1"/>
  <c r="N170" i="1"/>
  <c r="O174" i="1"/>
  <c r="O172" i="1"/>
  <c r="O182" i="1"/>
  <c r="L323" i="1"/>
  <c r="U18" i="1"/>
  <c r="V18" i="1" s="1"/>
  <c r="Y17" i="1"/>
  <c r="J22" i="1"/>
  <c r="M22" i="1"/>
  <c r="O217" i="1"/>
  <c r="N206" i="1"/>
  <c r="O205" i="1"/>
  <c r="O183" i="1"/>
  <c r="O171" i="1"/>
  <c r="O166" i="1"/>
  <c r="N166" i="1"/>
  <c r="U318" i="1"/>
  <c r="U319" i="1"/>
  <c r="T112" i="1"/>
  <c r="I115" i="1"/>
  <c r="K326" i="1"/>
  <c r="O117" i="1"/>
  <c r="N114" i="1"/>
  <c r="T113" i="1"/>
  <c r="U365" i="1"/>
  <c r="Y365" i="1"/>
  <c r="Z377" i="1" s="1"/>
  <c r="K323" i="1"/>
  <c r="N168" i="1"/>
  <c r="O178" i="1"/>
  <c r="U346" i="1"/>
  <c r="J98" i="1"/>
  <c r="T99" i="1"/>
  <c r="L330" i="1"/>
  <c r="W318" i="1"/>
  <c r="H22" i="1"/>
  <c r="I22" i="1" s="1"/>
  <c r="V318" i="1"/>
  <c r="N256" i="1"/>
  <c r="O255" i="1"/>
  <c r="O212" i="1"/>
  <c r="N213" i="1"/>
  <c r="V110" i="1"/>
  <c r="L358" i="1"/>
  <c r="K318" i="1"/>
  <c r="N171" i="1"/>
  <c r="O173" i="1"/>
  <c r="O186" i="1"/>
  <c r="U347" i="1"/>
  <c r="L326" i="1"/>
  <c r="Y318" i="1"/>
  <c r="Z318" i="1" s="1"/>
  <c r="I98" i="1"/>
  <c r="O269" i="1"/>
  <c r="N270" i="1"/>
  <c r="N268" i="1"/>
  <c r="N267" i="1"/>
  <c r="Z246" i="1"/>
  <c r="J64" i="1"/>
  <c r="H64" i="1"/>
  <c r="I64" i="1"/>
  <c r="Y165" i="1"/>
  <c r="Z165" i="1" s="1"/>
  <c r="U166" i="1"/>
  <c r="V177" i="1"/>
  <c r="V181" i="1"/>
  <c r="U182" i="1"/>
  <c r="V194" i="1"/>
  <c r="Y194" i="1"/>
  <c r="Z194" i="1" s="1"/>
  <c r="U195" i="1"/>
  <c r="V210" i="1"/>
  <c r="Y198" i="1"/>
  <c r="V200" i="1"/>
  <c r="W203" i="1"/>
  <c r="X215" i="1" s="1"/>
  <c r="Y203" i="1"/>
  <c r="Z203" i="1" s="1"/>
  <c r="V215" i="1"/>
  <c r="Y205" i="1"/>
  <c r="Z205" i="1" s="1"/>
  <c r="V217" i="1"/>
  <c r="V205" i="1"/>
  <c r="V207" i="1"/>
  <c r="U207" i="1"/>
  <c r="U210" i="1"/>
  <c r="V209" i="1"/>
  <c r="Y216" i="1"/>
  <c r="U217" i="1"/>
  <c r="U219" i="1"/>
  <c r="U220" i="1"/>
  <c r="Y219" i="1"/>
  <c r="V226" i="1"/>
  <c r="U229" i="1"/>
  <c r="U230" i="1"/>
  <c r="V241" i="1"/>
  <c r="V229" i="1"/>
  <c r="U231" i="1"/>
  <c r="U232" i="1"/>
  <c r="V243" i="1"/>
  <c r="V231" i="1"/>
  <c r="Y231" i="1"/>
  <c r="Y223" i="1"/>
  <c r="U223" i="1"/>
  <c r="V235" i="1"/>
  <c r="V223" i="1"/>
  <c r="U240" i="1"/>
  <c r="Y240" i="1"/>
  <c r="V240" i="1"/>
  <c r="V242" i="1"/>
  <c r="Y242" i="1"/>
  <c r="U244" i="1"/>
  <c r="U245" i="1"/>
  <c r="U246" i="1"/>
  <c r="U247" i="1"/>
  <c r="V248" i="1"/>
  <c r="Y248" i="1"/>
  <c r="V252" i="1"/>
  <c r="V264" i="1"/>
  <c r="Y252" i="1"/>
  <c r="Z264" i="1" s="1"/>
  <c r="U255" i="1"/>
  <c r="U254" i="1"/>
  <c r="U257" i="1"/>
  <c r="V268" i="1"/>
  <c r="U258" i="1"/>
  <c r="U259" i="1"/>
  <c r="Y258" i="1"/>
  <c r="Z270" i="1" s="1"/>
  <c r="V258" i="1"/>
  <c r="U260" i="1"/>
  <c r="U261" i="1"/>
  <c r="Y260" i="1"/>
  <c r="U263" i="1"/>
  <c r="U264" i="1"/>
  <c r="V263" i="1"/>
  <c r="U265" i="1"/>
  <c r="U266" i="1"/>
  <c r="V277" i="1"/>
  <c r="U267" i="1"/>
  <c r="U268" i="1"/>
  <c r="V267" i="1"/>
  <c r="H17" i="1"/>
  <c r="I17" i="1" s="1"/>
  <c r="H18" i="1"/>
  <c r="I18" i="1" s="1"/>
  <c r="V302" i="1"/>
  <c r="U290" i="1"/>
  <c r="U291" i="1"/>
  <c r="H87" i="1"/>
  <c r="I86" i="1"/>
  <c r="L346" i="1"/>
  <c r="T64" i="1"/>
  <c r="V187" i="1"/>
  <c r="V246" i="1"/>
  <c r="Y244" i="1"/>
  <c r="Z244" i="1" s="1"/>
  <c r="V260" i="1"/>
  <c r="U242" i="1"/>
  <c r="V238" i="1"/>
  <c r="U237" i="1"/>
  <c r="V236" i="1"/>
  <c r="V221" i="1"/>
  <c r="U191" i="1"/>
  <c r="Y190" i="1"/>
  <c r="Z190" i="1" s="1"/>
  <c r="U175" i="1"/>
  <c r="T15" i="1"/>
  <c r="U15" i="1" s="1"/>
  <c r="V15" i="1" s="1"/>
  <c r="H15" i="1"/>
  <c r="I15" i="1" s="1"/>
  <c r="J46" i="1"/>
  <c r="L46" i="1" s="1"/>
  <c r="T48" i="1"/>
  <c r="W48" i="1" s="1"/>
  <c r="H47" i="1"/>
  <c r="I47" i="1"/>
  <c r="I51" i="1"/>
  <c r="I53" i="1"/>
  <c r="M53" i="1"/>
  <c r="O57" i="1" s="1"/>
  <c r="J62" i="1"/>
  <c r="I62" i="1"/>
  <c r="M62" i="1"/>
  <c r="T63" i="1"/>
  <c r="W63" i="1" s="1"/>
  <c r="M63" i="1"/>
  <c r="H63" i="1"/>
  <c r="I67" i="1"/>
  <c r="M67" i="1"/>
  <c r="J67" i="1"/>
  <c r="M73" i="1"/>
  <c r="I73" i="1"/>
  <c r="W179" i="1"/>
  <c r="W181" i="1"/>
  <c r="W185" i="1"/>
  <c r="X185" i="1" s="1"/>
  <c r="W175" i="1"/>
  <c r="Y224" i="1"/>
  <c r="Y226" i="1"/>
  <c r="Z226" i="1" s="1"/>
  <c r="W231" i="1"/>
  <c r="H84" i="1"/>
  <c r="J84" i="1"/>
  <c r="K84" i="1" s="1"/>
  <c r="I88" i="1"/>
  <c r="M84" i="1"/>
  <c r="H85" i="1"/>
  <c r="T19" i="1"/>
  <c r="M19" i="1"/>
  <c r="J19" i="1"/>
  <c r="V295" i="1"/>
  <c r="U295" i="1"/>
  <c r="V289" i="1"/>
  <c r="U289" i="1"/>
  <c r="L310" i="1"/>
  <c r="W297" i="1"/>
  <c r="Y297" i="1"/>
  <c r="Z309" i="1" s="1"/>
  <c r="U21" i="1"/>
  <c r="V21" i="1" s="1"/>
  <c r="O11" i="1"/>
  <c r="M17" i="1"/>
  <c r="V180" i="1"/>
  <c r="Z202" i="1"/>
  <c r="Y256" i="1"/>
  <c r="Y238" i="1"/>
  <c r="Y174" i="1"/>
  <c r="Z186" i="1" s="1"/>
  <c r="V219" i="1"/>
  <c r="Z276" i="1"/>
  <c r="U214" i="1"/>
  <c r="U253" i="1"/>
  <c r="U243" i="1"/>
  <c r="U238" i="1"/>
  <c r="U236" i="1"/>
  <c r="U222" i="1"/>
  <c r="U221" i="1"/>
  <c r="Y209" i="1"/>
  <c r="Z221" i="1" s="1"/>
  <c r="U201" i="1"/>
  <c r="Y200" i="1"/>
  <c r="N182" i="1"/>
  <c r="U178" i="1"/>
  <c r="Y177" i="1"/>
  <c r="K173" i="1"/>
  <c r="L177" i="1"/>
  <c r="T50" i="1"/>
  <c r="V50" i="1" s="1"/>
  <c r="H51" i="1"/>
  <c r="T53" i="1"/>
  <c r="W53" i="1" s="1"/>
  <c r="H55" i="1"/>
  <c r="T54" i="1"/>
  <c r="M54" i="1"/>
  <c r="T56" i="1"/>
  <c r="H60" i="1"/>
  <c r="H61" i="1"/>
  <c r="I60" i="1"/>
  <c r="T61" i="1"/>
  <c r="H58" i="1"/>
  <c r="H59" i="1"/>
  <c r="T60" i="1"/>
  <c r="X170" i="1"/>
  <c r="Z193" i="1"/>
  <c r="H67" i="1"/>
  <c r="U165" i="1"/>
  <c r="V195" i="1"/>
  <c r="V206" i="1"/>
  <c r="I117" i="1"/>
  <c r="H114" i="1"/>
  <c r="X289" i="1"/>
  <c r="Z182" i="1"/>
  <c r="K181" i="1"/>
  <c r="K263" i="1"/>
  <c r="W234" i="1"/>
  <c r="X234" i="1" s="1"/>
  <c r="W257" i="1"/>
  <c r="X269" i="1" s="1"/>
  <c r="K276" i="1"/>
  <c r="K309" i="1"/>
  <c r="V320" i="1"/>
  <c r="V337" i="1"/>
  <c r="I114" i="1"/>
  <c r="J86" i="1"/>
  <c r="H86" i="1"/>
  <c r="W290" i="1"/>
  <c r="K284" i="1"/>
  <c r="V307" i="1"/>
  <c r="T88" i="1"/>
  <c r="W88" i="1" s="1"/>
  <c r="V285" i="1"/>
  <c r="T86" i="1"/>
  <c r="I90" i="1"/>
  <c r="T87" i="1"/>
  <c r="U286" i="1"/>
  <c r="Y289" i="1"/>
  <c r="K86" i="1"/>
  <c r="K285" i="1"/>
  <c r="M86" i="1"/>
  <c r="Y295" i="1"/>
  <c r="W295" i="1"/>
  <c r="X295" i="1" s="1"/>
  <c r="L117" i="1"/>
  <c r="K114" i="1"/>
  <c r="O148" i="1"/>
  <c r="O160" i="1"/>
  <c r="N145" i="1"/>
  <c r="N140" i="1"/>
  <c r="O152" i="1"/>
  <c r="W6" i="1"/>
  <c r="N137" i="1"/>
  <c r="W17" i="1"/>
  <c r="N144" i="1"/>
  <c r="K105" i="1"/>
  <c r="O144" i="1"/>
  <c r="O155" i="1"/>
  <c r="O150" i="1"/>
  <c r="O141" i="1"/>
  <c r="L145" i="1"/>
  <c r="K134" i="1"/>
  <c r="L161" i="1"/>
  <c r="L173" i="1"/>
  <c r="L169" i="1"/>
  <c r="K170" i="1"/>
  <c r="Y273" i="1"/>
  <c r="Z273" i="1" s="1"/>
  <c r="W273" i="1"/>
  <c r="X285" i="1" s="1"/>
  <c r="R274" i="1"/>
  <c r="S273" i="1"/>
  <c r="L287" i="1"/>
  <c r="L299" i="1"/>
  <c r="W275" i="1"/>
  <c r="V275" i="1"/>
  <c r="Y275" i="1"/>
  <c r="V287" i="1"/>
  <c r="U287" i="1"/>
  <c r="Y287" i="1"/>
  <c r="V299" i="1"/>
  <c r="S289" i="1"/>
  <c r="Y277" i="1"/>
  <c r="R278" i="1"/>
  <c r="S279" i="1"/>
  <c r="S291" i="1"/>
  <c r="S292" i="1"/>
  <c r="S280" i="1"/>
  <c r="R281" i="1"/>
  <c r="Y280" i="1"/>
  <c r="Z280" i="1" s="1"/>
  <c r="V342" i="1"/>
  <c r="U330" i="1"/>
  <c r="Y330" i="1"/>
  <c r="U331" i="1"/>
  <c r="M23" i="1"/>
  <c r="T23" i="1"/>
  <c r="H23" i="1"/>
  <c r="I23" i="1" s="1"/>
  <c r="H24" i="1"/>
  <c r="I24" i="1" s="1"/>
  <c r="L344" i="1"/>
  <c r="L332" i="1"/>
  <c r="K333" i="1"/>
  <c r="R333" i="1"/>
  <c r="Y333" i="1"/>
  <c r="S333" i="1"/>
  <c r="R334" i="1"/>
  <c r="W334" i="1"/>
  <c r="U334" i="1"/>
  <c r="U335" i="1"/>
  <c r="S335" i="1"/>
  <c r="Y335" i="1"/>
  <c r="R335" i="1"/>
  <c r="S348" i="1"/>
  <c r="Y336" i="1"/>
  <c r="R336" i="1"/>
  <c r="Y337" i="1"/>
  <c r="Z337" i="1" s="1"/>
  <c r="R337" i="1"/>
  <c r="S337" i="1"/>
  <c r="S349" i="1"/>
  <c r="T102" i="1"/>
  <c r="W102" i="1" s="1"/>
  <c r="M102" i="1"/>
  <c r="I102" i="1"/>
  <c r="I106" i="1"/>
  <c r="T103" i="1"/>
  <c r="T104" i="1"/>
  <c r="V104" i="1" s="1"/>
  <c r="S350" i="1"/>
  <c r="Y338" i="1"/>
  <c r="S338" i="1"/>
  <c r="Y339" i="1"/>
  <c r="Z339" i="1" s="1"/>
  <c r="W339" i="1"/>
  <c r="X339" i="1" s="1"/>
  <c r="S351" i="1"/>
  <c r="R339" i="1"/>
  <c r="R340" i="1"/>
  <c r="S341" i="1"/>
  <c r="S353" i="1"/>
  <c r="W341" i="1"/>
  <c r="X341" i="1" s="1"/>
  <c r="Y341" i="1"/>
  <c r="Z353" i="1" s="1"/>
  <c r="R342" i="1"/>
  <c r="Y342" i="1"/>
  <c r="W342" i="1"/>
  <c r="U343" i="1"/>
  <c r="U342" i="1"/>
  <c r="V354" i="1"/>
  <c r="J107" i="1"/>
  <c r="M107" i="1"/>
  <c r="T107" i="1"/>
  <c r="Y350" i="1"/>
  <c r="Z350" i="1" s="1"/>
  <c r="V350" i="1"/>
  <c r="U350" i="1"/>
  <c r="K352" i="1"/>
  <c r="L351" i="1"/>
  <c r="K351" i="1"/>
  <c r="Y352" i="1"/>
  <c r="Z352" i="1" s="1"/>
  <c r="R353" i="1"/>
  <c r="Y354" i="1"/>
  <c r="Z354" i="1" s="1"/>
  <c r="S354" i="1"/>
  <c r="R354" i="1"/>
  <c r="T111" i="1"/>
  <c r="U356" i="1"/>
  <c r="Q110" i="1"/>
  <c r="R367" i="1"/>
  <c r="W365" i="1"/>
  <c r="X377" i="1" s="1"/>
  <c r="Y366" i="1"/>
  <c r="W364" i="1"/>
  <c r="Y356" i="1"/>
  <c r="Z356" i="1" s="1"/>
  <c r="W359" i="1"/>
  <c r="E110" i="1"/>
  <c r="U358" i="1"/>
  <c r="W357" i="1"/>
  <c r="W356" i="1"/>
  <c r="X356" i="1" s="1"/>
  <c r="L357" i="1"/>
  <c r="K290" i="1"/>
  <c r="M109" i="1"/>
  <c r="O302" i="1"/>
  <c r="K279" i="1"/>
  <c r="K287" i="1"/>
  <c r="O285" i="1"/>
  <c r="O297" i="1"/>
  <c r="O267" i="1"/>
  <c r="K273" i="1"/>
  <c r="K156" i="1"/>
  <c r="L353" i="1"/>
  <c r="W354" i="1"/>
  <c r="T105" i="1"/>
  <c r="H108" i="1"/>
  <c r="H107" i="1"/>
  <c r="W350" i="1"/>
  <c r="R338" i="1"/>
  <c r="H102" i="1"/>
  <c r="Y334" i="1"/>
  <c r="Z334" i="1" s="1"/>
  <c r="V334" i="1"/>
  <c r="J23" i="1"/>
  <c r="V330" i="1"/>
  <c r="L159" i="1"/>
  <c r="L181" i="1"/>
  <c r="S285" i="1"/>
  <c r="W280" i="1"/>
  <c r="X280" i="1" s="1"/>
  <c r="V272" i="1"/>
  <c r="U273" i="1"/>
  <c r="U275" i="1"/>
  <c r="V274" i="1"/>
  <c r="V286" i="1"/>
  <c r="L369" i="1"/>
  <c r="W366" i="1"/>
  <c r="X378" i="1" s="1"/>
  <c r="N362" i="1"/>
  <c r="S364" i="1"/>
  <c r="O361" i="1"/>
  <c r="R360" i="1"/>
  <c r="F110" i="1"/>
  <c r="U357" i="1"/>
  <c r="K356" i="1"/>
  <c r="K292" i="1"/>
  <c r="K280" i="1"/>
  <c r="L171" i="1"/>
  <c r="W90" i="1"/>
  <c r="L355" i="1"/>
  <c r="L286" i="1"/>
  <c r="O281" i="1"/>
  <c r="N290" i="1"/>
  <c r="O278" i="1"/>
  <c r="K151" i="1"/>
  <c r="N266" i="1"/>
  <c r="N269" i="1"/>
  <c r="K172" i="1"/>
  <c r="K162" i="1"/>
  <c r="R352" i="1"/>
  <c r="S352" i="1"/>
  <c r="U351" i="1"/>
  <c r="S345" i="1"/>
  <c r="Y331" i="1"/>
  <c r="W331" i="1"/>
  <c r="U332" i="1"/>
  <c r="R341" i="1"/>
  <c r="S339" i="1"/>
  <c r="H103" i="1"/>
  <c r="W336" i="1"/>
  <c r="X348" i="1" s="1"/>
  <c r="L301" i="1"/>
  <c r="L155" i="1"/>
  <c r="L272" i="1"/>
  <c r="W38" i="1"/>
  <c r="V42" i="1"/>
  <c r="Y38" i="1"/>
  <c r="S48" i="1"/>
  <c r="R279" i="1"/>
  <c r="Z168" i="1"/>
  <c r="U276" i="1"/>
  <c r="Z291" i="1"/>
  <c r="U47" i="1"/>
  <c r="V46" i="1"/>
  <c r="L175" i="1"/>
  <c r="K164" i="1"/>
  <c r="U366" i="1"/>
  <c r="I113" i="1"/>
  <c r="R366" i="1"/>
  <c r="Y364" i="1"/>
  <c r="Z376" i="1" s="1"/>
  <c r="O362" i="1"/>
  <c r="R359" i="1"/>
  <c r="K293" i="1"/>
  <c r="R355" i="1"/>
  <c r="O279" i="1"/>
  <c r="K148" i="1"/>
  <c r="N349" i="1"/>
  <c r="K150" i="1"/>
  <c r="K142" i="1"/>
  <c r="N350" i="1"/>
  <c r="K353" i="1"/>
  <c r="S347" i="1"/>
  <c r="V343" i="1"/>
  <c r="W333" i="1"/>
  <c r="L292" i="1"/>
  <c r="U288" i="1"/>
  <c r="V284" i="1"/>
  <c r="Y272" i="1"/>
  <c r="N146" i="1"/>
  <c r="W221" i="1"/>
  <c r="R221" i="1"/>
  <c r="R222" i="1"/>
  <c r="S228" i="1"/>
  <c r="Y228" i="1"/>
  <c r="S233" i="1"/>
  <c r="R238" i="1"/>
  <c r="R239" i="1"/>
  <c r="R240" i="1"/>
  <c r="S240" i="1"/>
  <c r="R241" i="1"/>
  <c r="R252" i="1"/>
  <c r="R253" i="1"/>
  <c r="R254" i="1"/>
  <c r="R255" i="1"/>
  <c r="S266" i="1"/>
  <c r="S254" i="1"/>
  <c r="R256" i="1"/>
  <c r="R257" i="1"/>
  <c r="R258" i="1"/>
  <c r="S258" i="1"/>
  <c r="R259" i="1"/>
  <c r="S275" i="1"/>
  <c r="Y263" i="1"/>
  <c r="Z263" i="1" s="1"/>
  <c r="R263" i="1"/>
  <c r="R264" i="1"/>
  <c r="W267" i="1"/>
  <c r="R267" i="1"/>
  <c r="S267" i="1"/>
  <c r="R268" i="1"/>
  <c r="Y267" i="1"/>
  <c r="E17" i="1"/>
  <c r="F17" i="1" s="1"/>
  <c r="E18" i="1"/>
  <c r="F18" i="1" s="1"/>
  <c r="S281" i="1"/>
  <c r="S269" i="1"/>
  <c r="Y269" i="1"/>
  <c r="W270" i="1"/>
  <c r="R270" i="1"/>
  <c r="V331" i="1"/>
  <c r="X270" i="1"/>
  <c r="Q15" i="1"/>
  <c r="E16" i="1"/>
  <c r="F16" i="1" s="1"/>
  <c r="Y30" i="1"/>
  <c r="R31" i="1"/>
  <c r="R33" i="1"/>
  <c r="R32" i="1"/>
  <c r="F35" i="1"/>
  <c r="M35" i="1"/>
  <c r="E36" i="1"/>
  <c r="E38" i="1"/>
  <c r="F38" i="1"/>
  <c r="E39" i="1"/>
  <c r="H45" i="1"/>
  <c r="H46" i="1"/>
  <c r="I49" i="1"/>
  <c r="I45" i="1"/>
  <c r="Q42" i="1"/>
  <c r="Y42" i="1" s="1"/>
  <c r="F42" i="1"/>
  <c r="H48" i="1"/>
  <c r="I48" i="1"/>
  <c r="Q46" i="1"/>
  <c r="E46" i="1"/>
  <c r="E47" i="1"/>
  <c r="I52" i="1"/>
  <c r="I56" i="1"/>
  <c r="Q50" i="1"/>
  <c r="S54" i="1" s="1"/>
  <c r="E50" i="1"/>
  <c r="F50" i="1"/>
  <c r="E54" i="1"/>
  <c r="E55" i="1"/>
  <c r="F54" i="1"/>
  <c r="F60" i="1"/>
  <c r="F64" i="1"/>
  <c r="F58" i="1"/>
  <c r="F62" i="1"/>
  <c r="I69" i="1"/>
  <c r="H65" i="1"/>
  <c r="E64" i="1"/>
  <c r="E63" i="1"/>
  <c r="F63" i="1"/>
  <c r="E67" i="1"/>
  <c r="E68" i="1"/>
  <c r="I71" i="1"/>
  <c r="I75" i="1"/>
  <c r="E71" i="1"/>
  <c r="F71" i="1"/>
  <c r="H75" i="1"/>
  <c r="H74" i="1"/>
  <c r="F75" i="1"/>
  <c r="F79" i="1"/>
  <c r="V145" i="1"/>
  <c r="V157" i="1"/>
  <c r="V147" i="1"/>
  <c r="V149" i="1"/>
  <c r="V161" i="1"/>
  <c r="V153" i="1"/>
  <c r="V165" i="1"/>
  <c r="U156" i="1"/>
  <c r="U157" i="1"/>
  <c r="V170" i="1"/>
  <c r="U158" i="1"/>
  <c r="U159" i="1"/>
  <c r="U162" i="1"/>
  <c r="V174" i="1"/>
  <c r="Y162" i="1"/>
  <c r="U163" i="1"/>
  <c r="U167" i="1"/>
  <c r="V167" i="1"/>
  <c r="U168" i="1"/>
  <c r="V179" i="1"/>
  <c r="V169" i="1"/>
  <c r="U170" i="1"/>
  <c r="V183" i="1"/>
  <c r="U171" i="1"/>
  <c r="V176" i="1"/>
  <c r="U177" i="1"/>
  <c r="V188" i="1"/>
  <c r="V178" i="1"/>
  <c r="U179" i="1"/>
  <c r="V192" i="1"/>
  <c r="U180" i="1"/>
  <c r="U181" i="1"/>
  <c r="V182" i="1"/>
  <c r="U183" i="1"/>
  <c r="V196" i="1"/>
  <c r="U184" i="1"/>
  <c r="V184" i="1"/>
  <c r="U185" i="1"/>
  <c r="U186" i="1"/>
  <c r="V186" i="1"/>
  <c r="V198" i="1"/>
  <c r="U187" i="1"/>
  <c r="Y187" i="1"/>
  <c r="U189" i="1"/>
  <c r="V201" i="1"/>
  <c r="V189" i="1"/>
  <c r="U190" i="1"/>
  <c r="V191" i="1"/>
  <c r="U192" i="1"/>
  <c r="U193" i="1"/>
  <c r="V193" i="1"/>
  <c r="U194" i="1"/>
  <c r="U197" i="1"/>
  <c r="V197" i="1"/>
  <c r="U198" i="1"/>
  <c r="Y199" i="1"/>
  <c r="U199" i="1"/>
  <c r="U202" i="1"/>
  <c r="V202" i="1"/>
  <c r="U203" i="1"/>
  <c r="U204" i="1"/>
  <c r="U205" i="1"/>
  <c r="V204" i="1"/>
  <c r="V216" i="1"/>
  <c r="U208" i="1"/>
  <c r="V208" i="1"/>
  <c r="U209" i="1"/>
  <c r="Y210" i="1"/>
  <c r="U211" i="1"/>
  <c r="Y212" i="1"/>
  <c r="U212" i="1"/>
  <c r="V212" i="1"/>
  <c r="W213" i="1"/>
  <c r="Y213" i="1"/>
  <c r="V225" i="1"/>
  <c r="V213" i="1"/>
  <c r="Y215" i="1"/>
  <c r="U216" i="1"/>
  <c r="V227" i="1"/>
  <c r="U215" i="1"/>
  <c r="W218" i="1"/>
  <c r="V230" i="1"/>
  <c r="Y220" i="1"/>
  <c r="Z232" i="1" s="1"/>
  <c r="V232" i="1"/>
  <c r="S74" i="1"/>
  <c r="L83" i="1"/>
  <c r="N130" i="1"/>
  <c r="L279" i="1"/>
  <c r="T9" i="1"/>
  <c r="W9" i="1" s="1"/>
  <c r="H9" i="1"/>
  <c r="I10" i="1"/>
  <c r="T82" i="1"/>
  <c r="V82" i="1" s="1"/>
  <c r="H83" i="1"/>
  <c r="T109" i="1"/>
  <c r="W156" i="1"/>
  <c r="W164" i="1"/>
  <c r="W193" i="1"/>
  <c r="W195" i="1"/>
  <c r="W197" i="1"/>
  <c r="R273" i="1"/>
  <c r="V347" i="1"/>
  <c r="I107" i="1"/>
  <c r="Z214" i="1"/>
  <c r="K234" i="1"/>
  <c r="K338" i="1"/>
  <c r="N343" i="1"/>
  <c r="K161" i="1"/>
  <c r="K225" i="1"/>
  <c r="W236" i="1"/>
  <c r="W254" i="1"/>
  <c r="K282" i="1"/>
  <c r="W287" i="1"/>
  <c r="U277" i="1"/>
  <c r="V279" i="1"/>
  <c r="U280" i="1"/>
  <c r="H21" i="1"/>
  <c r="I21" i="1" s="1"/>
  <c r="R67" i="1"/>
  <c r="N139" i="1"/>
  <c r="O157" i="1"/>
  <c r="R83" i="1"/>
  <c r="V51" i="1"/>
  <c r="N129" i="1"/>
  <c r="O149" i="1"/>
  <c r="O142" i="1"/>
  <c r="N147" i="1"/>
  <c r="N131" i="1"/>
  <c r="S58" i="1"/>
  <c r="V55" i="1"/>
  <c r="V59" i="1"/>
  <c r="Z179" i="1"/>
  <c r="Z191" i="1"/>
  <c r="P65" i="21727"/>
  <c r="U274" i="1"/>
  <c r="L190" i="1"/>
  <c r="J65" i="1"/>
  <c r="W209" i="1"/>
  <c r="W228" i="1"/>
  <c r="X228" i="1" s="1"/>
  <c r="V304" i="1"/>
  <c r="W299" i="1"/>
  <c r="L359" i="1"/>
  <c r="O360" i="1"/>
  <c r="H112" i="1"/>
  <c r="X337" i="1"/>
  <c r="X173" i="1"/>
  <c r="Z196" i="1"/>
  <c r="N133" i="1"/>
  <c r="I62" i="21727"/>
  <c r="I40" i="21727"/>
  <c r="Y274" i="1"/>
  <c r="K186" i="1"/>
  <c r="K224" i="1"/>
  <c r="E41" i="1"/>
  <c r="J73" i="1"/>
  <c r="K74" i="1" s="1"/>
  <c r="V297" i="1"/>
  <c r="I91" i="1"/>
  <c r="H113" i="1"/>
  <c r="X315" i="1"/>
  <c r="X277" i="1"/>
  <c r="J37" i="1"/>
  <c r="W155" i="1"/>
  <c r="W217" i="1"/>
  <c r="W239" i="1"/>
  <c r="X251" i="1" s="1"/>
  <c r="W245" i="1"/>
  <c r="I111" i="1"/>
  <c r="V365" i="1"/>
  <c r="R26" i="1"/>
  <c r="S26" i="1" s="1"/>
  <c r="R27" i="1"/>
  <c r="S27" i="1" s="1"/>
  <c r="K213" i="1"/>
  <c r="L235" i="1"/>
  <c r="K266" i="1"/>
  <c r="E9" i="1"/>
  <c r="F9" i="1" s="1"/>
  <c r="W242" i="1"/>
  <c r="K307" i="1"/>
  <c r="S302" i="1"/>
  <c r="K327" i="1"/>
  <c r="K330" i="1"/>
  <c r="O344" i="1"/>
  <c r="R346" i="1"/>
  <c r="H111" i="1"/>
  <c r="H26" i="1"/>
  <c r="I26" i="1" s="1"/>
  <c r="H27" i="1"/>
  <c r="I27" i="1" s="1"/>
  <c r="R373" i="1"/>
  <c r="S384" i="1"/>
  <c r="X189" i="1"/>
  <c r="K33" i="1"/>
  <c r="W214" i="1"/>
  <c r="X214" i="1" s="1"/>
  <c r="W249" i="1"/>
  <c r="V346" i="1"/>
  <c r="J17" i="1"/>
  <c r="K286" i="1"/>
  <c r="I92" i="1"/>
  <c r="V352" i="1"/>
  <c r="L347" i="1"/>
  <c r="K372" i="1"/>
  <c r="L384" i="1"/>
  <c r="V369" i="1"/>
  <c r="V381" i="1"/>
  <c r="X230" i="1"/>
  <c r="N276" i="1"/>
  <c r="J69" i="1"/>
  <c r="W259" i="1"/>
  <c r="W264" i="1"/>
  <c r="O358" i="1"/>
  <c r="F111" i="1"/>
  <c r="J27" i="1"/>
  <c r="K28" i="1" s="1"/>
  <c r="L28" i="1" s="1"/>
  <c r="L380" i="1"/>
  <c r="H38" i="21727"/>
  <c r="H12" i="21727"/>
  <c r="N60" i="1"/>
  <c r="K32" i="1"/>
  <c r="O69" i="21727"/>
  <c r="I64" i="21727"/>
  <c r="I104" i="21727"/>
  <c r="W227" i="21727"/>
  <c r="V233" i="21727"/>
  <c r="V245" i="21727"/>
  <c r="W231" i="21727"/>
  <c r="V224" i="21727"/>
  <c r="P226" i="21727"/>
  <c r="V231" i="21727"/>
  <c r="W229" i="21727"/>
  <c r="O231" i="21727"/>
  <c r="P228" i="21727"/>
  <c r="V232" i="21727"/>
  <c r="V244" i="21727"/>
  <c r="S228" i="21727"/>
  <c r="H226" i="21727"/>
  <c r="I222" i="21727"/>
  <c r="S229" i="21727"/>
  <c r="R229" i="21727"/>
  <c r="R241" i="21727"/>
  <c r="I234" i="21727"/>
  <c r="S232" i="21727"/>
  <c r="S223" i="21727"/>
  <c r="S222" i="21727"/>
  <c r="R232" i="21727"/>
  <c r="R233" i="21727"/>
  <c r="AD367" i="21741"/>
  <c r="AE379" i="21741"/>
  <c r="AC114" i="21741"/>
  <c r="AE118" i="21741" s="1"/>
  <c r="AC115" i="21741"/>
  <c r="AE119" i="21741" s="1"/>
  <c r="AE368" i="21741"/>
  <c r="P114" i="21741"/>
  <c r="AC113" i="21741"/>
  <c r="AE359" i="21741"/>
  <c r="AD368" i="21741"/>
  <c r="AE369" i="21741"/>
  <c r="AE381" i="21741"/>
  <c r="Z114" i="21741"/>
  <c r="AB361" i="21741"/>
  <c r="AA359" i="21741"/>
  <c r="AA361" i="21741"/>
  <c r="AA360" i="21741"/>
  <c r="AA358" i="21741"/>
  <c r="AA364" i="21741"/>
  <c r="AA26" i="21741"/>
  <c r="AB26" i="21741" s="1"/>
  <c r="AA27" i="21741"/>
  <c r="AB27" i="21741" s="1"/>
  <c r="AA369" i="21741"/>
  <c r="AB380" i="21741"/>
  <c r="Z115" i="21741"/>
  <c r="AB119" i="21741" s="1"/>
  <c r="AA370" i="21741"/>
  <c r="J114" i="21741"/>
  <c r="AB364" i="21741"/>
  <c r="AA367" i="21741"/>
  <c r="AB378" i="21741"/>
  <c r="I114" i="21741"/>
  <c r="W224" i="21727"/>
  <c r="O223" i="21727"/>
  <c r="W232" i="21727"/>
  <c r="P222" i="21727"/>
  <c r="W223" i="21727"/>
  <c r="W226" i="21727"/>
  <c r="W233" i="21727"/>
  <c r="O222" i="21727"/>
  <c r="P236" i="21727"/>
  <c r="W228" i="21727"/>
  <c r="P231" i="21727"/>
  <c r="P235" i="21727"/>
  <c r="W114" i="21741"/>
  <c r="Y363" i="21741"/>
  <c r="Y369" i="21741"/>
  <c r="Y373" i="21741"/>
  <c r="W115" i="21741"/>
  <c r="Y119" i="21741" s="1"/>
  <c r="M114" i="21741"/>
  <c r="Y112" i="21741"/>
  <c r="X366" i="21741"/>
  <c r="Y365" i="21741"/>
  <c r="X363" i="21741"/>
  <c r="Y371" i="21741"/>
  <c r="Y372" i="21741"/>
  <c r="X370" i="21741"/>
  <c r="W26" i="21741"/>
  <c r="X364" i="21741"/>
  <c r="S233" i="21727"/>
  <c r="I229" i="21727"/>
  <c r="I238" i="21727"/>
  <c r="S230" i="21727"/>
  <c r="S226" i="21727"/>
  <c r="S225" i="21727"/>
  <c r="H229" i="21727"/>
  <c r="I237" i="21727"/>
  <c r="H231" i="21727"/>
  <c r="H230" i="21727"/>
  <c r="H225" i="21727"/>
  <c r="S227" i="21727"/>
  <c r="I230" i="21727"/>
  <c r="I224" i="21727"/>
  <c r="H232" i="21727"/>
  <c r="I243" i="21727"/>
  <c r="Q114" i="21741"/>
  <c r="U359" i="21741"/>
  <c r="G114" i="21741"/>
  <c r="T113" i="21741"/>
  <c r="V113" i="21741" s="1"/>
  <c r="G112" i="21741"/>
  <c r="T26" i="21741"/>
  <c r="F27" i="21741"/>
  <c r="G27" i="21741" s="1"/>
  <c r="T114" i="21741"/>
  <c r="U114" i="21741" s="1"/>
  <c r="F112" i="21741"/>
  <c r="Q112" i="21741"/>
  <c r="V359" i="21741"/>
  <c r="U369" i="21741"/>
  <c r="V380" i="21741"/>
  <c r="U370" i="21741"/>
  <c r="V367" i="1"/>
  <c r="K366" i="1"/>
  <c r="U361" i="1"/>
  <c r="V362" i="1"/>
  <c r="N359" i="1"/>
  <c r="W362" i="1"/>
  <c r="V361" i="1"/>
  <c r="U368" i="1"/>
  <c r="L370" i="1"/>
  <c r="U367" i="1"/>
  <c r="W367" i="1"/>
  <c r="X379" i="1" s="1"/>
  <c r="L365" i="1"/>
  <c r="O364" i="1"/>
  <c r="N363" i="1"/>
  <c r="U364" i="1"/>
  <c r="N358" i="1"/>
  <c r="O370" i="1"/>
  <c r="L366" i="1"/>
  <c r="O363" i="1"/>
  <c r="U363" i="1"/>
  <c r="U362" i="1"/>
  <c r="Y361" i="1"/>
  <c r="Z361" i="1" s="1"/>
  <c r="V371" i="1"/>
  <c r="K367" i="1"/>
  <c r="L379" i="1"/>
  <c r="N366" i="1"/>
  <c r="O366" i="1"/>
  <c r="S363" i="1"/>
  <c r="K361" i="1"/>
  <c r="K359" i="1"/>
  <c r="N360" i="1"/>
  <c r="O356" i="1"/>
  <c r="O357" i="1"/>
  <c r="L363" i="1"/>
  <c r="O365" i="1"/>
  <c r="O369" i="1"/>
  <c r="L371" i="1"/>
  <c r="N367" i="1"/>
  <c r="M111" i="1"/>
  <c r="O115" i="1" s="1"/>
  <c r="E111" i="1"/>
  <c r="Q113" i="1"/>
  <c r="Q112" i="1"/>
  <c r="W112" i="1" s="1"/>
  <c r="K362" i="1"/>
  <c r="Z365" i="1"/>
  <c r="N365" i="1"/>
  <c r="Y363" i="1"/>
  <c r="R362" i="1"/>
  <c r="W363" i="1"/>
  <c r="L361" i="1"/>
  <c r="K368" i="1"/>
  <c r="S365" i="1"/>
  <c r="S377" i="1"/>
  <c r="J111" i="1"/>
  <c r="Z367" i="1"/>
  <c r="Z379" i="1"/>
  <c r="K365" i="1"/>
  <c r="Y362" i="1"/>
  <c r="R364" i="1"/>
  <c r="S362" i="1"/>
  <c r="N357" i="1"/>
  <c r="O367" i="1"/>
  <c r="P96" i="21727"/>
  <c r="I74" i="21727"/>
  <c r="P50" i="21727"/>
  <c r="I18" i="21727"/>
  <c r="W245" i="21727"/>
  <c r="X257" i="21727" s="1"/>
  <c r="H236" i="21727"/>
  <c r="S235" i="21727"/>
  <c r="T247" i="21727" s="1"/>
  <c r="S245" i="21727"/>
  <c r="T257" i="21727" s="1"/>
  <c r="V9" i="21741"/>
  <c r="X10" i="21741"/>
  <c r="V10" i="21741"/>
  <c r="X33" i="21741"/>
  <c r="U7" i="21741"/>
  <c r="V7" i="21741" s="1"/>
  <c r="AA17" i="21741"/>
  <c r="AD7" i="21741"/>
  <c r="X23" i="21741"/>
  <c r="Y23" i="21741" s="1"/>
  <c r="U10" i="21741"/>
  <c r="X20" i="21741"/>
  <c r="Y20" i="21741" s="1"/>
  <c r="W244" i="21727"/>
  <c r="X256" i="21727" s="1"/>
  <c r="S234" i="21727"/>
  <c r="Y370" i="1"/>
  <c r="W370" i="1"/>
  <c r="S370" i="1"/>
  <c r="H84" i="21727"/>
  <c r="S244" i="21727"/>
  <c r="T256" i="21727" s="1"/>
  <c r="N372" i="1"/>
  <c r="W243" i="21727"/>
  <c r="X255" i="21727" s="1"/>
  <c r="S243" i="21727"/>
  <c r="T255" i="21727" s="1"/>
  <c r="O51" i="21727"/>
  <c r="O84" i="21727"/>
  <c r="O38" i="21727"/>
  <c r="I21" i="21727"/>
  <c r="W81" i="21727"/>
  <c r="O96" i="21727"/>
  <c r="I86" i="21727"/>
  <c r="P78" i="21727"/>
  <c r="H69" i="21727"/>
  <c r="H92" i="21727"/>
  <c r="W66" i="21727"/>
  <c r="P92" i="21727"/>
  <c r="P62" i="21727"/>
  <c r="I49" i="21727"/>
  <c r="P38" i="21727"/>
  <c r="H74" i="21727"/>
  <c r="P77" i="21727"/>
  <c r="H75" i="21727"/>
  <c r="X372" i="21741"/>
  <c r="N370" i="1"/>
  <c r="O92" i="21727"/>
  <c r="O39" i="21727"/>
  <c r="I32" i="21727"/>
  <c r="I30" i="21727"/>
  <c r="O12" i="21727"/>
  <c r="O11" i="21727"/>
  <c r="S6" i="21727"/>
  <c r="I52" i="21727"/>
  <c r="S242" i="21727"/>
  <c r="T254" i="21727" s="1"/>
  <c r="V371" i="21741"/>
  <c r="P234" i="21727"/>
  <c r="W242" i="21727"/>
  <c r="X254" i="21727" s="1"/>
  <c r="X371" i="21741"/>
  <c r="O237" i="21727"/>
  <c r="W234" i="21727"/>
  <c r="W241" i="21727"/>
  <c r="X253" i="21727" s="1"/>
  <c r="S241" i="21727"/>
  <c r="T253" i="21727" s="1"/>
  <c r="I77" i="21727"/>
  <c r="I124" i="21727"/>
  <c r="I93" i="21727"/>
  <c r="P64" i="21727"/>
  <c r="H53" i="21727"/>
  <c r="AB372" i="21741"/>
  <c r="U373" i="21741"/>
  <c r="U371" i="21741"/>
  <c r="K371" i="1"/>
  <c r="Y368" i="1"/>
  <c r="W368" i="1"/>
  <c r="V368" i="1"/>
  <c r="W69" i="21727"/>
  <c r="H10" i="21727"/>
  <c r="H16" i="21727"/>
  <c r="H11" i="21727"/>
  <c r="O8" i="21727"/>
  <c r="I98" i="21727"/>
  <c r="I96" i="21727"/>
  <c r="O40" i="21727"/>
  <c r="W238" i="21727"/>
  <c r="H237" i="21727"/>
  <c r="O238" i="21727"/>
  <c r="W236" i="21727"/>
  <c r="O234" i="21727"/>
  <c r="W235" i="21727"/>
  <c r="S236" i="21727"/>
  <c r="S237" i="21727"/>
  <c r="I236" i="21727"/>
  <c r="V373" i="21741"/>
  <c r="U370" i="1"/>
  <c r="X115" i="21741"/>
  <c r="AE261" i="21741"/>
  <c r="AD262" i="21741"/>
  <c r="AE273" i="21741"/>
  <c r="AD261" i="21741"/>
  <c r="AB264" i="21741"/>
  <c r="AA253" i="21741"/>
  <c r="AB252" i="21741"/>
  <c r="X250" i="21741"/>
  <c r="Y249" i="21741"/>
  <c r="X249" i="21741"/>
  <c r="AB248" i="21741"/>
  <c r="AB260" i="21741"/>
  <c r="AA249" i="21741"/>
  <c r="AA248" i="21741"/>
  <c r="AE256" i="21741"/>
  <c r="AD244" i="21741"/>
  <c r="K184" i="1"/>
  <c r="L196" i="1"/>
  <c r="K185" i="1"/>
  <c r="L179" i="1"/>
  <c r="L191" i="1"/>
  <c r="L192" i="1"/>
  <c r="L204" i="1"/>
  <c r="K218" i="1"/>
  <c r="K217" i="1"/>
  <c r="L217" i="1"/>
  <c r="L244" i="1"/>
  <c r="L232" i="1"/>
  <c r="L239" i="1"/>
  <c r="K228" i="1"/>
  <c r="L261" i="1"/>
  <c r="K262" i="1"/>
  <c r="L276" i="1"/>
  <c r="L264" i="1"/>
  <c r="L254" i="1"/>
  <c r="L266" i="1"/>
  <c r="Y11" i="1"/>
  <c r="W11" i="1"/>
  <c r="Q13" i="1"/>
  <c r="E14" i="1"/>
  <c r="F14" i="1" s="1"/>
  <c r="M13" i="1"/>
  <c r="J13" i="1"/>
  <c r="T70" i="1"/>
  <c r="H70" i="1"/>
  <c r="I74" i="1"/>
  <c r="T72" i="1"/>
  <c r="T71" i="1"/>
  <c r="V75" i="1" s="1"/>
  <c r="H71" i="1"/>
  <c r="J70" i="1"/>
  <c r="M70" i="1"/>
  <c r="I70" i="1"/>
  <c r="I72" i="1"/>
  <c r="H73" i="1"/>
  <c r="M72" i="1"/>
  <c r="H72" i="1"/>
  <c r="I76" i="1"/>
  <c r="H76" i="1"/>
  <c r="H77" i="1"/>
  <c r="M76" i="1"/>
  <c r="T76" i="1"/>
  <c r="E77" i="1"/>
  <c r="M77" i="1"/>
  <c r="F77" i="1"/>
  <c r="F81" i="1"/>
  <c r="Q77" i="1"/>
  <c r="V128" i="1"/>
  <c r="U129" i="1"/>
  <c r="Y128" i="1"/>
  <c r="W128" i="1"/>
  <c r="U130" i="1"/>
  <c r="V130" i="1"/>
  <c r="W130" i="1"/>
  <c r="Y130" i="1"/>
  <c r="U131" i="1"/>
  <c r="U132" i="1"/>
  <c r="V132" i="1"/>
  <c r="U133" i="1"/>
  <c r="Y132" i="1"/>
  <c r="V134" i="1"/>
  <c r="U135" i="1"/>
  <c r="U134" i="1"/>
  <c r="Y134" i="1"/>
  <c r="W134" i="1"/>
  <c r="U136" i="1"/>
  <c r="V136" i="1"/>
  <c r="W136" i="1"/>
  <c r="X148" i="1" s="1"/>
  <c r="U137" i="1"/>
  <c r="Y136" i="1"/>
  <c r="U138" i="1"/>
  <c r="V138" i="1"/>
  <c r="Y138" i="1"/>
  <c r="U139" i="1"/>
  <c r="W138" i="1"/>
  <c r="V140" i="1"/>
  <c r="U141" i="1"/>
  <c r="W140" i="1"/>
  <c r="Y140" i="1"/>
  <c r="U142" i="1"/>
  <c r="V142" i="1"/>
  <c r="U143" i="1"/>
  <c r="Y142" i="1"/>
  <c r="Z142" i="1" s="1"/>
  <c r="W142" i="1"/>
  <c r="U144" i="1"/>
  <c r="V156" i="1"/>
  <c r="W144" i="1"/>
  <c r="V144" i="1"/>
  <c r="U145" i="1"/>
  <c r="Y144" i="1"/>
  <c r="U146" i="1"/>
  <c r="V146" i="1"/>
  <c r="U147" i="1"/>
  <c r="V158" i="1"/>
  <c r="Y146" i="1"/>
  <c r="W146" i="1"/>
  <c r="U148" i="1"/>
  <c r="V160" i="1"/>
  <c r="V148" i="1"/>
  <c r="U149" i="1"/>
  <c r="U150" i="1"/>
  <c r="V150" i="1"/>
  <c r="U151" i="1"/>
  <c r="V162" i="1"/>
  <c r="W150" i="1"/>
  <c r="Y150" i="1"/>
  <c r="V164" i="1"/>
  <c r="V152" i="1"/>
  <c r="U153" i="1"/>
  <c r="Y152" i="1"/>
  <c r="W152" i="1"/>
  <c r="U154" i="1"/>
  <c r="V154" i="1"/>
  <c r="V166" i="1"/>
  <c r="U155" i="1"/>
  <c r="Y154" i="1"/>
  <c r="W154" i="1"/>
  <c r="W204" i="1"/>
  <c r="R204" i="1"/>
  <c r="R205" i="1"/>
  <c r="S216" i="1"/>
  <c r="S204" i="1"/>
  <c r="Y204" i="1"/>
  <c r="R208" i="1"/>
  <c r="S208" i="1"/>
  <c r="R209" i="1"/>
  <c r="Y208" i="1"/>
  <c r="W229" i="1"/>
  <c r="X241" i="1" s="1"/>
  <c r="S229" i="1"/>
  <c r="S241" i="1"/>
  <c r="R229" i="1"/>
  <c r="R230" i="1"/>
  <c r="Y229" i="1"/>
  <c r="Z229" i="1" s="1"/>
  <c r="V233" i="1"/>
  <c r="U234" i="1"/>
  <c r="U233" i="1"/>
  <c r="Y233" i="1"/>
  <c r="V245" i="1"/>
  <c r="U251" i="1"/>
  <c r="Y250" i="1"/>
  <c r="V262" i="1"/>
  <c r="V250" i="1"/>
  <c r="U250" i="1"/>
  <c r="K272" i="1"/>
  <c r="L283" i="1"/>
  <c r="L271" i="1"/>
  <c r="V294" i="1"/>
  <c r="V282" i="1"/>
  <c r="U283" i="1"/>
  <c r="U282" i="1"/>
  <c r="Y282" i="1"/>
  <c r="W282" i="1"/>
  <c r="H80" i="1"/>
  <c r="H81" i="1"/>
  <c r="I80" i="1"/>
  <c r="M80" i="1"/>
  <c r="I84" i="1"/>
  <c r="T80" i="1"/>
  <c r="U80" i="1" s="1"/>
  <c r="J80" i="1"/>
  <c r="J78" i="1"/>
  <c r="E78" i="1"/>
  <c r="F78" i="1"/>
  <c r="M78" i="1"/>
  <c r="F82" i="1"/>
  <c r="Q80" i="1"/>
  <c r="Q78" i="1"/>
  <c r="Q79" i="1"/>
  <c r="E79" i="1"/>
  <c r="P81" i="21727"/>
  <c r="O70" i="21727"/>
  <c r="X332" i="1"/>
  <c r="K113" i="1"/>
  <c r="AB37" i="21741"/>
  <c r="V259" i="21741"/>
  <c r="K233" i="1"/>
  <c r="AD106" i="21741"/>
  <c r="L227" i="1"/>
  <c r="O288" i="1"/>
  <c r="K193" i="1"/>
  <c r="V102" i="21741"/>
  <c r="AB54" i="21741"/>
  <c r="AA55" i="21741"/>
  <c r="X326" i="1"/>
  <c r="U248" i="21741"/>
  <c r="AA252" i="21741"/>
  <c r="AB79" i="21741"/>
  <c r="U91" i="1"/>
  <c r="R12" i="1"/>
  <c r="S12" i="1" s="1"/>
  <c r="V101" i="21741"/>
  <c r="V97" i="21741"/>
  <c r="L258" i="1"/>
  <c r="AE82" i="21741"/>
  <c r="AE86" i="21741"/>
  <c r="W55" i="1"/>
  <c r="Y56" i="21741"/>
  <c r="Z170" i="1"/>
  <c r="Y148" i="1"/>
  <c r="AD22" i="21741"/>
  <c r="AE22" i="21741" s="1"/>
  <c r="AD23" i="21741"/>
  <c r="AE23" i="21741" s="1"/>
  <c r="AE251" i="21741"/>
  <c r="AD251" i="21741"/>
  <c r="AD252" i="21741"/>
  <c r="AE263" i="21741"/>
  <c r="X246" i="21741"/>
  <c r="X247" i="21741"/>
  <c r="Y246" i="21741"/>
  <c r="AB245" i="21741"/>
  <c r="AA246" i="21741"/>
  <c r="AA245" i="21741"/>
  <c r="S218" i="1"/>
  <c r="R206" i="1"/>
  <c r="S206" i="1"/>
  <c r="W206" i="1"/>
  <c r="R207" i="1"/>
  <c r="U108" i="21741"/>
  <c r="K254" i="1"/>
  <c r="V247" i="21741"/>
  <c r="J77" i="1"/>
  <c r="K246" i="1"/>
  <c r="U99" i="21741"/>
  <c r="Y258" i="21741"/>
  <c r="AA91" i="21741"/>
  <c r="AD248" i="21741"/>
  <c r="Y102" i="21741"/>
  <c r="U105" i="21741"/>
  <c r="U106" i="21741"/>
  <c r="AD245" i="21741"/>
  <c r="X174" i="21727"/>
  <c r="U93" i="21741"/>
  <c r="V96" i="21741"/>
  <c r="W233" i="1"/>
  <c r="Q81" i="1"/>
  <c r="S85" i="1" s="1"/>
  <c r="L246" i="1"/>
  <c r="Y45" i="21741"/>
  <c r="Y48" i="21741"/>
  <c r="W132" i="1"/>
  <c r="S60" i="1"/>
  <c r="W43" i="1"/>
  <c r="S43" i="1"/>
  <c r="AE244" i="21741"/>
  <c r="Y107" i="21741"/>
  <c r="V100" i="1"/>
  <c r="X84" i="21741"/>
  <c r="Y84" i="21741"/>
  <c r="Y88" i="21741"/>
  <c r="Y84" i="1"/>
  <c r="V250" i="21741"/>
  <c r="U251" i="21741"/>
  <c r="U250" i="21741"/>
  <c r="V262" i="21741"/>
  <c r="AD247" i="21741"/>
  <c r="AE247" i="21741"/>
  <c r="U98" i="21741"/>
  <c r="Y90" i="21741"/>
  <c r="U43" i="21741"/>
  <c r="L273" i="1"/>
  <c r="N212" i="1"/>
  <c r="K264" i="1"/>
  <c r="AD26" i="21741"/>
  <c r="AE26" i="21741" s="1"/>
  <c r="V42" i="21741"/>
  <c r="X95" i="21741"/>
  <c r="Y261" i="21741"/>
  <c r="AA102" i="21741"/>
  <c r="Z358" i="1"/>
  <c r="T77" i="1"/>
  <c r="K179" i="1"/>
  <c r="X202" i="1"/>
  <c r="AA111" i="21741"/>
  <c r="N277" i="1"/>
  <c r="L184" i="1"/>
  <c r="K227" i="1"/>
  <c r="O224" i="1"/>
  <c r="L229" i="1"/>
  <c r="K180" i="1"/>
  <c r="K192" i="1"/>
  <c r="Y103" i="21741"/>
  <c r="W106" i="1"/>
  <c r="X106" i="1" s="1"/>
  <c r="U107" i="21741"/>
  <c r="Y98" i="21741"/>
  <c r="AA89" i="21741"/>
  <c r="R62" i="21727"/>
  <c r="Y94" i="1"/>
  <c r="AE98" i="21741"/>
  <c r="AD98" i="21741"/>
  <c r="W250" i="1"/>
  <c r="X91" i="21741"/>
  <c r="Y95" i="21741"/>
  <c r="Y91" i="21741"/>
  <c r="AB90" i="21741"/>
  <c r="AA38" i="21741"/>
  <c r="X296" i="1"/>
  <c r="J76" i="1"/>
  <c r="V62" i="1"/>
  <c r="U59" i="1"/>
  <c r="W58" i="1"/>
  <c r="Y206" i="1"/>
  <c r="AD45" i="21741"/>
  <c r="AE45" i="21741"/>
  <c r="AE47" i="21741"/>
  <c r="AD8" i="21741"/>
  <c r="R85" i="1"/>
  <c r="Y47" i="21741"/>
  <c r="X186" i="21727"/>
  <c r="W47" i="1"/>
  <c r="V47" i="1"/>
  <c r="AA43" i="21741"/>
  <c r="AB42" i="21741"/>
  <c r="U71" i="21741"/>
  <c r="AA45" i="21741"/>
  <c r="AB48" i="21741"/>
  <c r="AB44" i="21741"/>
  <c r="AB57" i="21741"/>
  <c r="X157" i="1"/>
  <c r="V99" i="21741"/>
  <c r="U23" i="21741"/>
  <c r="V23" i="21741" s="1"/>
  <c r="Y96" i="21741"/>
  <c r="V44" i="1"/>
  <c r="AD53" i="21741"/>
  <c r="AE53" i="21741"/>
  <c r="V65" i="21741"/>
  <c r="U62" i="21741"/>
  <c r="S41" i="1"/>
  <c r="S61" i="1"/>
  <c r="AA75" i="21741"/>
  <c r="U8" i="21741"/>
  <c r="V8" i="21741" s="1"/>
  <c r="AB72" i="21741"/>
  <c r="AB76" i="21741"/>
  <c r="AE52" i="21741"/>
  <c r="U90" i="21741"/>
  <c r="Z268" i="1"/>
  <c r="Z254" i="1"/>
  <c r="AA87" i="21741"/>
  <c r="AE49" i="21741"/>
  <c r="AE59" i="21741"/>
  <c r="X57" i="21741"/>
  <c r="Y58" i="1"/>
  <c r="W84" i="1"/>
  <c r="Z288" i="1"/>
  <c r="Z249" i="1"/>
  <c r="K21" i="1"/>
  <c r="R44" i="1"/>
  <c r="H117" i="21727"/>
  <c r="S117" i="21727"/>
  <c r="H118" i="21727"/>
  <c r="I129" i="21727"/>
  <c r="U268" i="21741"/>
  <c r="V279" i="21741"/>
  <c r="T12" i="1"/>
  <c r="H12" i="1"/>
  <c r="I12" i="1" s="1"/>
  <c r="W301" i="1"/>
  <c r="X301" i="1" s="1"/>
  <c r="V301" i="1"/>
  <c r="X259" i="21741"/>
  <c r="Y244" i="21741"/>
  <c r="AE235" i="21741"/>
  <c r="R66" i="21727"/>
  <c r="K199" i="1"/>
  <c r="K208" i="1"/>
  <c r="K255" i="1"/>
  <c r="T7" i="1"/>
  <c r="U8" i="1" s="1"/>
  <c r="V8" i="1" s="1"/>
  <c r="H7" i="1"/>
  <c r="I7" i="1" s="1"/>
  <c r="H52" i="1"/>
  <c r="H53" i="1"/>
  <c r="W227" i="1"/>
  <c r="T34" i="1"/>
  <c r="M34" i="1"/>
  <c r="W276" i="1"/>
  <c r="R277" i="1"/>
  <c r="S276" i="1"/>
  <c r="N32" i="1"/>
  <c r="AA140" i="21741"/>
  <c r="V96" i="21727"/>
  <c r="H39" i="21727"/>
  <c r="K236" i="1"/>
  <c r="J38" i="1"/>
  <c r="M38" i="1"/>
  <c r="F43" i="1"/>
  <c r="E44" i="1"/>
  <c r="E49" i="1"/>
  <c r="M49" i="1"/>
  <c r="J47" i="1"/>
  <c r="Q18" i="1"/>
  <c r="M18" i="1"/>
  <c r="T81" i="21741"/>
  <c r="F81" i="21741"/>
  <c r="F82" i="21741"/>
  <c r="L81" i="21741"/>
  <c r="L82" i="21741"/>
  <c r="J86" i="21741"/>
  <c r="I83" i="21741"/>
  <c r="Q115" i="21741"/>
  <c r="F115" i="21741"/>
  <c r="AE181" i="21741"/>
  <c r="J66" i="21741"/>
  <c r="L45" i="21741"/>
  <c r="I123" i="21727"/>
  <c r="P118" i="21727"/>
  <c r="P104" i="21727"/>
  <c r="P115" i="21727"/>
  <c r="I103" i="21727"/>
  <c r="H90" i="21727"/>
  <c r="P86" i="21727"/>
  <c r="P85" i="21727"/>
  <c r="P84" i="21727"/>
  <c r="H65" i="21727"/>
  <c r="H63" i="21727"/>
  <c r="I61" i="21727"/>
  <c r="K154" i="1"/>
  <c r="K177" i="1"/>
  <c r="K202" i="1"/>
  <c r="K221" i="1"/>
  <c r="K242" i="1"/>
  <c r="J52" i="1"/>
  <c r="W198" i="1"/>
  <c r="W200" i="1"/>
  <c r="W212" i="1"/>
  <c r="W237" i="1"/>
  <c r="W255" i="1"/>
  <c r="Y324" i="21741"/>
  <c r="R182" i="21727"/>
  <c r="H170" i="21727"/>
  <c r="H171" i="21727"/>
  <c r="I170" i="21727"/>
  <c r="J109" i="1"/>
  <c r="H109" i="1"/>
  <c r="I109" i="1"/>
  <c r="O224" i="21727"/>
  <c r="AE376" i="21741"/>
  <c r="AD365" i="21741"/>
  <c r="I240" i="21727"/>
  <c r="I228" i="21727"/>
  <c r="V146" i="21741"/>
  <c r="G46" i="21741"/>
  <c r="P124" i="21727"/>
  <c r="R93" i="21727"/>
  <c r="I81" i="21727"/>
  <c r="H70" i="21727"/>
  <c r="K138" i="1"/>
  <c r="K169" i="1"/>
  <c r="K229" i="1"/>
  <c r="W159" i="1"/>
  <c r="X159" i="1" s="1"/>
  <c r="W184" i="1"/>
  <c r="W187" i="1"/>
  <c r="W191" i="1"/>
  <c r="W205" i="1"/>
  <c r="W261" i="1"/>
  <c r="W150" i="21727"/>
  <c r="X150" i="21727" s="1"/>
  <c r="W151" i="21727"/>
  <c r="O151" i="21727"/>
  <c r="J26" i="1"/>
  <c r="R361" i="1"/>
  <c r="S373" i="1"/>
  <c r="R26" i="21741"/>
  <c r="I26" i="21741"/>
  <c r="J26" i="21741" s="1"/>
  <c r="AB371" i="21741"/>
  <c r="V236" i="21741"/>
  <c r="V169" i="21741"/>
  <c r="U57" i="21741"/>
  <c r="V98" i="21727"/>
  <c r="P98" i="21727"/>
  <c r="H50" i="21727"/>
  <c r="K130" i="1"/>
  <c r="K155" i="1"/>
  <c r="K197" i="1"/>
  <c r="L252" i="1"/>
  <c r="K261" i="1"/>
  <c r="J63" i="1"/>
  <c r="W160" i="1"/>
  <c r="W176" i="1"/>
  <c r="W208" i="1"/>
  <c r="W220" i="1"/>
  <c r="W225" i="1"/>
  <c r="W232" i="1"/>
  <c r="W235" i="1"/>
  <c r="W246" i="1"/>
  <c r="W253" i="1"/>
  <c r="W263" i="1"/>
  <c r="X263" i="1" s="1"/>
  <c r="W262" i="1"/>
  <c r="F91" i="1"/>
  <c r="Y305" i="1"/>
  <c r="W101" i="21741"/>
  <c r="X102" i="21741" s="1"/>
  <c r="R347" i="1"/>
  <c r="S346" i="1"/>
  <c r="J111" i="21741"/>
  <c r="Y285" i="1"/>
  <c r="K297" i="1"/>
  <c r="R177" i="21727"/>
  <c r="AE344" i="21741"/>
  <c r="I105" i="1"/>
  <c r="O348" i="1"/>
  <c r="J113" i="21741"/>
  <c r="V370" i="1"/>
  <c r="R230" i="21727"/>
  <c r="O232" i="21727"/>
  <c r="L113" i="21741"/>
  <c r="S368" i="1"/>
  <c r="AD370" i="21741"/>
  <c r="M26" i="1"/>
  <c r="R237" i="21727"/>
  <c r="W274" i="1"/>
  <c r="U298" i="21741"/>
  <c r="K294" i="1"/>
  <c r="R197" i="21727"/>
  <c r="K321" i="1"/>
  <c r="V334" i="21741"/>
  <c r="R213" i="21727"/>
  <c r="U353" i="21741"/>
  <c r="L367" i="1"/>
  <c r="AD359" i="21741"/>
  <c r="Q111" i="1"/>
  <c r="W111" i="1" s="1"/>
  <c r="S367" i="1"/>
  <c r="F113" i="21741"/>
  <c r="S369" i="1"/>
  <c r="V235" i="21727"/>
  <c r="AA373" i="21741"/>
  <c r="O372" i="1"/>
  <c r="R238" i="21727"/>
  <c r="R163" i="21727"/>
  <c r="R152" i="21727"/>
  <c r="W279" i="1"/>
  <c r="U282" i="21741"/>
  <c r="K301" i="1"/>
  <c r="K305" i="1"/>
  <c r="K317" i="1"/>
  <c r="O183" i="21727"/>
  <c r="L334" i="1"/>
  <c r="K324" i="1"/>
  <c r="L340" i="1"/>
  <c r="AB347" i="21741"/>
  <c r="AB349" i="21741"/>
  <c r="W111" i="21741"/>
  <c r="R214" i="21727"/>
  <c r="O351" i="1"/>
  <c r="AE353" i="21741"/>
  <c r="S231" i="21727"/>
  <c r="X368" i="21741"/>
  <c r="O368" i="1"/>
  <c r="R236" i="21727"/>
  <c r="S240" i="21727"/>
  <c r="T252" i="21727" s="1"/>
  <c r="W240" i="21727"/>
  <c r="H44" i="21727"/>
  <c r="S43" i="21727"/>
  <c r="S44" i="21727"/>
  <c r="I91" i="21727"/>
  <c r="AB370" i="21741"/>
  <c r="AE371" i="21741"/>
  <c r="P66" i="21727"/>
  <c r="W54" i="21727"/>
  <c r="I92" i="21727"/>
  <c r="P68" i="21727"/>
  <c r="O63" i="21727"/>
  <c r="O57" i="21727"/>
  <c r="O53" i="21727"/>
  <c r="H51" i="21727"/>
  <c r="O49" i="21727"/>
  <c r="O48" i="21727"/>
  <c r="I107" i="21727"/>
  <c r="P34" i="21727"/>
  <c r="I109" i="21727"/>
  <c r="P87" i="21727"/>
  <c r="I80" i="21727"/>
  <c r="I69" i="21727"/>
  <c r="I38" i="21727"/>
  <c r="R234" i="21727"/>
  <c r="K370" i="1"/>
  <c r="R369" i="1"/>
  <c r="Y369" i="1"/>
  <c r="N368" i="1"/>
  <c r="N369" i="1"/>
  <c r="R370" i="1"/>
  <c r="V234" i="21727"/>
  <c r="V237" i="21727"/>
  <c r="S238" i="21727"/>
  <c r="I117" i="21727"/>
  <c r="H105" i="21727"/>
  <c r="W95" i="21727"/>
  <c r="P105" i="21727"/>
  <c r="O94" i="21727"/>
  <c r="O93" i="21727"/>
  <c r="P93" i="21727"/>
  <c r="I50" i="21727"/>
  <c r="H91" i="21727"/>
  <c r="H96" i="21727"/>
  <c r="I65" i="21727"/>
  <c r="S90" i="21727"/>
  <c r="I112" i="21727"/>
  <c r="H104" i="21727"/>
  <c r="W13" i="21727"/>
  <c r="H64" i="21727"/>
  <c r="H106" i="21727"/>
  <c r="P74" i="21727"/>
  <c r="H40" i="21727"/>
  <c r="S91" i="21727"/>
  <c r="O104" i="21727"/>
  <c r="O105" i="21727"/>
  <c r="H17" i="21727"/>
  <c r="I95" i="21727"/>
  <c r="S81" i="21727"/>
  <c r="I75" i="21727"/>
  <c r="P95" i="21727"/>
  <c r="W68" i="21727"/>
  <c r="H57" i="21727"/>
  <c r="I55" i="21727"/>
  <c r="P24" i="21727"/>
  <c r="I115" i="21727"/>
  <c r="O13" i="21727"/>
  <c r="S92" i="21727"/>
  <c r="P101" i="21727"/>
  <c r="P110" i="21727"/>
  <c r="O16" i="21727"/>
  <c r="O9" i="21727"/>
  <c r="X373" i="1"/>
  <c r="O41" i="21727"/>
  <c r="P53" i="21727"/>
  <c r="O26" i="21727"/>
  <c r="P25" i="21727"/>
  <c r="O25" i="21727"/>
  <c r="P37" i="21727"/>
  <c r="H9" i="21727"/>
  <c r="I20" i="21727"/>
  <c r="P123" i="21727"/>
  <c r="O111" i="21727"/>
  <c r="O112" i="21727"/>
  <c r="H95" i="21727"/>
  <c r="S94" i="21727"/>
  <c r="I106" i="21727"/>
  <c r="H94" i="21727"/>
  <c r="I36" i="21727"/>
  <c r="H37" i="21727"/>
  <c r="I23" i="21727"/>
  <c r="H23" i="21727"/>
  <c r="H24" i="21727"/>
  <c r="P48" i="21727"/>
  <c r="O37" i="21727"/>
  <c r="P35" i="21727"/>
  <c r="O23" i="21727"/>
  <c r="O24" i="21727"/>
  <c r="S26" i="21727"/>
  <c r="I22" i="21727"/>
  <c r="H22" i="21727"/>
  <c r="S25" i="21727"/>
  <c r="S23" i="21727"/>
  <c r="S24" i="21727"/>
  <c r="S22" i="21727"/>
  <c r="O110" i="21727"/>
  <c r="P121" i="21727"/>
  <c r="I53" i="21727"/>
  <c r="H42" i="21727"/>
  <c r="H41" i="21727"/>
  <c r="H25" i="21727"/>
  <c r="H26" i="21727"/>
  <c r="I37" i="21727"/>
  <c r="P22" i="21727"/>
  <c r="W22" i="21727"/>
  <c r="W25" i="21727"/>
  <c r="O22" i="21727"/>
  <c r="H79" i="21727"/>
  <c r="O62" i="21727"/>
  <c r="P116" i="21727"/>
  <c r="I79" i="21727"/>
  <c r="P69" i="21727"/>
  <c r="O52" i="21727"/>
  <c r="O65" i="21727"/>
  <c r="W96" i="21727"/>
  <c r="I63" i="21727"/>
  <c r="W70" i="21727"/>
  <c r="S96" i="21727"/>
  <c r="S97" i="21727"/>
  <c r="S95" i="21727"/>
  <c r="P73" i="21727"/>
  <c r="I121" i="21727"/>
  <c r="P63" i="21727"/>
  <c r="O10" i="21727"/>
  <c r="O106" i="21727"/>
  <c r="O54" i="21727"/>
  <c r="I105" i="21727"/>
  <c r="I34" i="21727"/>
  <c r="W92" i="21727"/>
  <c r="W94" i="21727"/>
  <c r="I51" i="21727"/>
  <c r="W67" i="21727"/>
  <c r="O67" i="21727"/>
  <c r="H98" i="21727"/>
  <c r="P90" i="21727"/>
  <c r="P49" i="21727"/>
  <c r="W10" i="21727"/>
  <c r="I68" i="21727"/>
  <c r="O107" i="21727"/>
  <c r="P52" i="21727"/>
  <c r="I87" i="21727"/>
  <c r="P80" i="21727"/>
  <c r="S80" i="21727"/>
  <c r="H62" i="21727"/>
  <c r="W93" i="21727"/>
  <c r="S98" i="21727"/>
  <c r="H93" i="21727"/>
  <c r="S93" i="21727"/>
  <c r="I90" i="21727"/>
  <c r="H81" i="21727"/>
  <c r="W11" i="21727"/>
  <c r="W12" i="21727"/>
  <c r="P21" i="21727"/>
  <c r="AB374" i="21741"/>
  <c r="AA375" i="21741"/>
  <c r="S239" i="21727"/>
  <c r="T251" i="21727" s="1"/>
  <c r="P237" i="21727"/>
  <c r="W239" i="21727"/>
  <c r="R235" i="21727"/>
  <c r="P238" i="21727"/>
  <c r="W237" i="21727"/>
  <c r="V374" i="21741"/>
  <c r="U375" i="21741"/>
  <c r="Y374" i="21741"/>
  <c r="U374" i="21741"/>
  <c r="V372" i="1"/>
  <c r="U373" i="1"/>
  <c r="N373" i="1"/>
  <c r="L372" i="1"/>
  <c r="K373" i="1"/>
  <c r="R372" i="1"/>
  <c r="L368" i="1"/>
  <c r="O236" i="21727"/>
  <c r="V236" i="21727"/>
  <c r="V238" i="21727"/>
  <c r="H238" i="21727"/>
  <c r="H113" i="21727"/>
  <c r="H114" i="21727"/>
  <c r="I113" i="21727"/>
  <c r="I125" i="21727"/>
  <c r="H108" i="21727"/>
  <c r="H109" i="21727"/>
  <c r="I120" i="21727"/>
  <c r="I108" i="21727"/>
  <c r="I99" i="21727"/>
  <c r="I111" i="21727"/>
  <c r="S99" i="21727"/>
  <c r="S101" i="21727"/>
  <c r="H100" i="21727"/>
  <c r="H99" i="21727"/>
  <c r="S100" i="21727"/>
  <c r="I70" i="21727"/>
  <c r="S62" i="21727"/>
  <c r="S64" i="21727"/>
  <c r="H58" i="21727"/>
  <c r="S63" i="21727"/>
  <c r="S65" i="21727"/>
  <c r="H48" i="21727"/>
  <c r="H47" i="21727"/>
  <c r="S53" i="21727"/>
  <c r="S46" i="21727"/>
  <c r="S48" i="21727"/>
  <c r="S49" i="21727"/>
  <c r="S52" i="21727"/>
  <c r="I45" i="21727"/>
  <c r="S50" i="21727"/>
  <c r="I57" i="21727"/>
  <c r="S47" i="21727"/>
  <c r="S51" i="21727"/>
  <c r="H34" i="21727"/>
  <c r="H33" i="21727"/>
  <c r="S37" i="21727"/>
  <c r="S38" i="21727"/>
  <c r="I31" i="21727"/>
  <c r="S40" i="21727"/>
  <c r="S33" i="21727"/>
  <c r="S36" i="21727"/>
  <c r="I43" i="21727"/>
  <c r="S39" i="21727"/>
  <c r="S41" i="21727"/>
  <c r="I41" i="21727"/>
  <c r="H29" i="21727"/>
  <c r="H30" i="21727"/>
  <c r="S28" i="21727"/>
  <c r="I27" i="21727"/>
  <c r="S27" i="21727"/>
  <c r="H28" i="21727"/>
  <c r="I39" i="21727"/>
  <c r="H27" i="21727"/>
  <c r="S29" i="21727"/>
  <c r="O108" i="21727"/>
  <c r="P120" i="21727"/>
  <c r="O109" i="21727"/>
  <c r="P108" i="21727"/>
  <c r="P100" i="21727"/>
  <c r="P112" i="21727"/>
  <c r="O101" i="21727"/>
  <c r="O100" i="21727"/>
  <c r="O99" i="21727"/>
  <c r="P99" i="21727"/>
  <c r="P111" i="21727"/>
  <c r="S86" i="21727"/>
  <c r="S89" i="21727"/>
  <c r="S84" i="21727"/>
  <c r="I82" i="21727"/>
  <c r="S83" i="21727"/>
  <c r="S85" i="21727"/>
  <c r="S87" i="21727"/>
  <c r="H82" i="21727"/>
  <c r="I94" i="21727"/>
  <c r="S82" i="21727"/>
  <c r="S88" i="21727"/>
  <c r="H83" i="21727"/>
  <c r="I83" i="21727"/>
  <c r="H71" i="21727"/>
  <c r="H72" i="21727"/>
  <c r="I71" i="21727"/>
  <c r="S71" i="21727"/>
  <c r="S75" i="21727"/>
  <c r="S68" i="21727"/>
  <c r="S73" i="21727"/>
  <c r="S74" i="21727"/>
  <c r="H66" i="21727"/>
  <c r="S70" i="21727"/>
  <c r="S72" i="21727"/>
  <c r="S66" i="21727"/>
  <c r="S76" i="21727"/>
  <c r="S77" i="21727"/>
  <c r="S69" i="21727"/>
  <c r="O58" i="21727"/>
  <c r="P70" i="21727"/>
  <c r="P45" i="21727"/>
  <c r="P57" i="21727"/>
  <c r="W52" i="21727"/>
  <c r="W51" i="21727"/>
  <c r="W53" i="21727"/>
  <c r="W57" i="21727"/>
  <c r="W56" i="21727"/>
  <c r="P55" i="21727"/>
  <c r="W62" i="21727"/>
  <c r="W58" i="21727"/>
  <c r="W55" i="21727"/>
  <c r="W65" i="21727"/>
  <c r="O55" i="21727"/>
  <c r="P67" i="21727"/>
  <c r="W64" i="21727"/>
  <c r="X64" i="21727" s="1"/>
  <c r="O56" i="21727"/>
  <c r="W63" i="21727"/>
  <c r="O34" i="21727"/>
  <c r="P33" i="21727"/>
  <c r="O33" i="21727"/>
  <c r="W37" i="21727"/>
  <c r="W41" i="21727"/>
  <c r="W40" i="21727"/>
  <c r="W39" i="21727"/>
  <c r="P31" i="21727"/>
  <c r="W38" i="21727"/>
  <c r="O29" i="21727"/>
  <c r="O30" i="21727"/>
  <c r="P29" i="21727"/>
  <c r="P41" i="21727"/>
  <c r="P39" i="21727"/>
  <c r="P27" i="21727"/>
  <c r="W29" i="21727"/>
  <c r="W28" i="21727"/>
  <c r="O27" i="21727"/>
  <c r="H8" i="21727"/>
  <c r="S13" i="21727"/>
  <c r="T25" i="21727" s="1"/>
  <c r="S15" i="21727"/>
  <c r="H7" i="21727"/>
  <c r="S11" i="21727"/>
  <c r="I19" i="21727"/>
  <c r="S9" i="21727"/>
  <c r="S10" i="21727"/>
  <c r="S17" i="21727"/>
  <c r="S12" i="21727"/>
  <c r="S7" i="21727"/>
  <c r="S16" i="21727"/>
  <c r="S8" i="21727"/>
  <c r="S14" i="21727"/>
  <c r="S108" i="21727"/>
  <c r="S104" i="21727"/>
  <c r="S102" i="21727"/>
  <c r="S113" i="21727"/>
  <c r="S105" i="21727"/>
  <c r="S110" i="21727"/>
  <c r="H103" i="21727"/>
  <c r="I102" i="21727"/>
  <c r="S107" i="21727"/>
  <c r="S103" i="21727"/>
  <c r="S112" i="21727"/>
  <c r="H102" i="21727"/>
  <c r="S111" i="21727"/>
  <c r="S106" i="21727"/>
  <c r="I114" i="21727"/>
  <c r="S109" i="21727"/>
  <c r="W83" i="21727"/>
  <c r="W86" i="21727"/>
  <c r="P94" i="21727"/>
  <c r="W88" i="21727"/>
  <c r="O82" i="21727"/>
  <c r="W84" i="21727"/>
  <c r="O83" i="21727"/>
  <c r="P82" i="21727"/>
  <c r="W85" i="21727"/>
  <c r="W82" i="21727"/>
  <c r="W89" i="21727"/>
  <c r="W87" i="21727"/>
  <c r="W72" i="21727"/>
  <c r="W74" i="21727"/>
  <c r="X86" i="21727" s="1"/>
  <c r="O72" i="21727"/>
  <c r="O71" i="21727"/>
  <c r="W77" i="21727"/>
  <c r="P83" i="21727"/>
  <c r="P71" i="21727"/>
  <c r="W76" i="21727"/>
  <c r="W71" i="21727"/>
  <c r="W73" i="21727"/>
  <c r="W75" i="21727"/>
  <c r="I60" i="21727"/>
  <c r="I72" i="21727"/>
  <c r="W15" i="21727"/>
  <c r="O14" i="21727"/>
  <c r="P26" i="21727"/>
  <c r="W14" i="21727"/>
  <c r="W16" i="21727"/>
  <c r="O15" i="21727"/>
  <c r="W17" i="21727"/>
  <c r="O113" i="21727"/>
  <c r="O114" i="21727"/>
  <c r="P113" i="21727"/>
  <c r="P125" i="21727"/>
  <c r="O102" i="21727"/>
  <c r="W103" i="21727"/>
  <c r="W107" i="21727"/>
  <c r="P102" i="21727"/>
  <c r="W105" i="21727"/>
  <c r="W108" i="21727"/>
  <c r="W112" i="21727"/>
  <c r="P114" i="21727"/>
  <c r="W104" i="21727"/>
  <c r="W106" i="21727"/>
  <c r="W110" i="21727"/>
  <c r="W102" i="21727"/>
  <c r="O103" i="21727"/>
  <c r="W111" i="21727"/>
  <c r="W109" i="21727"/>
  <c r="W113" i="21727"/>
  <c r="O98" i="21727"/>
  <c r="P97" i="21727"/>
  <c r="W99" i="21727"/>
  <c r="W100" i="21727"/>
  <c r="X100" i="21727" s="1"/>
  <c r="P109" i="21727"/>
  <c r="W101" i="21727"/>
  <c r="O97" i="21727"/>
  <c r="W98" i="21727"/>
  <c r="W97" i="21727"/>
  <c r="P60" i="21727"/>
  <c r="P72" i="21727"/>
  <c r="O61" i="21727"/>
  <c r="O68" i="21727"/>
  <c r="P36" i="21727"/>
  <c r="I24" i="21727"/>
  <c r="O95" i="21727"/>
  <c r="H32" i="21727"/>
  <c r="I33" i="21727"/>
  <c r="O17" i="21727"/>
  <c r="P23" i="21727"/>
  <c r="V370" i="21741"/>
  <c r="AE373" i="21741"/>
  <c r="X373" i="21741"/>
  <c r="AD373" i="21741"/>
  <c r="AD374" i="21741"/>
  <c r="W369" i="1"/>
  <c r="S372" i="1"/>
  <c r="R371" i="1"/>
  <c r="H110" i="21727"/>
  <c r="I122" i="21727"/>
  <c r="I110" i="21727"/>
  <c r="I100" i="21727"/>
  <c r="O90" i="21727"/>
  <c r="W91" i="21727"/>
  <c r="O88" i="21727"/>
  <c r="P88" i="21727"/>
  <c r="I73" i="21727"/>
  <c r="H73" i="21727"/>
  <c r="I48" i="21727"/>
  <c r="H49" i="21727"/>
  <c r="I44" i="21727"/>
  <c r="I56" i="21727"/>
  <c r="H45" i="21727"/>
  <c r="S45" i="21727"/>
  <c r="I42" i="21727"/>
  <c r="H43" i="21727"/>
  <c r="S42" i="21727"/>
  <c r="P32" i="21727"/>
  <c r="O32" i="21727"/>
  <c r="O21" i="21727"/>
  <c r="O20" i="21727"/>
  <c r="P20" i="21727"/>
  <c r="W18" i="21727"/>
  <c r="X18" i="21727" s="1"/>
  <c r="W20" i="21727"/>
  <c r="W27" i="21727"/>
  <c r="O19" i="21727"/>
  <c r="P18" i="21727"/>
  <c r="W24" i="21727"/>
  <c r="W26" i="21727"/>
  <c r="O18" i="21727"/>
  <c r="W23" i="21727"/>
  <c r="W19" i="21727"/>
  <c r="W21" i="21727"/>
  <c r="H15" i="21727"/>
  <c r="I119" i="21727"/>
  <c r="H107" i="21727"/>
  <c r="H85" i="21727"/>
  <c r="I85" i="21727"/>
  <c r="O74" i="21727"/>
  <c r="O73" i="21727"/>
  <c r="I59" i="21727"/>
  <c r="H59" i="21727"/>
  <c r="H60" i="21727"/>
  <c r="S55" i="21727"/>
  <c r="S58" i="21727"/>
  <c r="H54" i="21727"/>
  <c r="S56" i="21727"/>
  <c r="I54" i="21727"/>
  <c r="I66" i="21727"/>
  <c r="S59" i="21727"/>
  <c r="S54" i="21727"/>
  <c r="S57" i="21727"/>
  <c r="S61" i="21727"/>
  <c r="S60" i="21727"/>
  <c r="P56" i="21727"/>
  <c r="O44" i="21727"/>
  <c r="O45" i="21727"/>
  <c r="P44" i="21727"/>
  <c r="W44" i="21727"/>
  <c r="P54" i="21727"/>
  <c r="W45" i="21727"/>
  <c r="W50" i="21727"/>
  <c r="W43" i="21727"/>
  <c r="O42" i="21727"/>
  <c r="W47" i="21727"/>
  <c r="P42" i="21727"/>
  <c r="W49" i="21727"/>
  <c r="W46" i="21727"/>
  <c r="W42" i="21727"/>
  <c r="W48" i="21727"/>
  <c r="S35" i="21727"/>
  <c r="H31" i="21727"/>
  <c r="S32" i="21727"/>
  <c r="S30" i="21727"/>
  <c r="S31" i="21727"/>
  <c r="S34" i="21727"/>
  <c r="P28" i="21727"/>
  <c r="P40" i="21727"/>
  <c r="O28" i="21727"/>
  <c r="H13" i="21727"/>
  <c r="I25" i="21727"/>
  <c r="I89" i="21727"/>
  <c r="I101" i="21727"/>
  <c r="H89" i="21727"/>
  <c r="S78" i="21727"/>
  <c r="I78" i="21727"/>
  <c r="H78" i="21727"/>
  <c r="I76" i="21727"/>
  <c r="H76" i="21727"/>
  <c r="O60" i="21727"/>
  <c r="W60" i="21727"/>
  <c r="W61" i="21727"/>
  <c r="P59" i="21727"/>
  <c r="O59" i="21727"/>
  <c r="W59" i="21727"/>
  <c r="H46" i="21727"/>
  <c r="I58" i="21727"/>
  <c r="I46" i="21727"/>
  <c r="H55" i="21727"/>
  <c r="H56" i="21727"/>
  <c r="I35" i="21727"/>
  <c r="H36" i="21727"/>
  <c r="H35" i="21727"/>
  <c r="I47" i="21727"/>
  <c r="O31" i="21727"/>
  <c r="W35" i="21727"/>
  <c r="W36" i="21727"/>
  <c r="W33" i="21727"/>
  <c r="W32" i="21727"/>
  <c r="P30" i="21727"/>
  <c r="W30" i="21727"/>
  <c r="W31" i="21727"/>
  <c r="W34" i="21727"/>
  <c r="O7" i="21727"/>
  <c r="W7" i="21727"/>
  <c r="W9" i="21727"/>
  <c r="P19" i="21727"/>
  <c r="W8" i="21727"/>
  <c r="O91" i="21727"/>
  <c r="P103" i="21727"/>
  <c r="P91" i="21727"/>
  <c r="P89" i="21727"/>
  <c r="O89" i="21727"/>
  <c r="H88" i="21727"/>
  <c r="I88" i="21727"/>
  <c r="O79" i="21727"/>
  <c r="O78" i="21727"/>
  <c r="W78" i="21727"/>
  <c r="W79" i="21727"/>
  <c r="W80" i="21727"/>
  <c r="O76" i="21727"/>
  <c r="P76" i="21727"/>
  <c r="P75" i="21727"/>
  <c r="O75" i="21727"/>
  <c r="I67" i="21727"/>
  <c r="H67" i="21727"/>
  <c r="S67" i="21727"/>
  <c r="O50" i="21727"/>
  <c r="P58" i="21727"/>
  <c r="O47" i="21727"/>
  <c r="P46" i="21727"/>
  <c r="O46" i="21727"/>
  <c r="O43" i="21727"/>
  <c r="P43" i="21727"/>
  <c r="P47" i="21727"/>
  <c r="O35" i="21727"/>
  <c r="O36" i="21727"/>
  <c r="H18" i="21727"/>
  <c r="S18" i="21727"/>
  <c r="I26" i="21727"/>
  <c r="H14" i="21727"/>
  <c r="P107" i="21727"/>
  <c r="I97" i="21727"/>
  <c r="I29" i="21727"/>
  <c r="P79" i="21727"/>
  <c r="H61" i="21727"/>
  <c r="I28" i="21727"/>
  <c r="H111" i="21727"/>
  <c r="U369" i="1"/>
  <c r="AE114" i="21741"/>
  <c r="V81" i="1"/>
  <c r="AD103" i="21741"/>
  <c r="S106" i="1"/>
  <c r="AE104" i="21741"/>
  <c r="AD75" i="21741"/>
  <c r="Y95" i="1"/>
  <c r="AB46" i="21741"/>
  <c r="H80" i="21727"/>
  <c r="K153" i="1"/>
  <c r="K160" i="1"/>
  <c r="K232" i="1"/>
  <c r="K260" i="1"/>
  <c r="K304" i="1"/>
  <c r="K311" i="1"/>
  <c r="W338" i="1"/>
  <c r="R226" i="21727"/>
  <c r="V226" i="21727"/>
  <c r="R113" i="21741"/>
  <c r="T26" i="1"/>
  <c r="U27" i="1" s="1"/>
  <c r="V27" i="1" s="1"/>
  <c r="N371" i="1"/>
  <c r="O371" i="1"/>
  <c r="Y372" i="1"/>
  <c r="Z384" i="1" s="1"/>
  <c r="U372" i="1"/>
  <c r="C249" i="2224"/>
  <c r="F9" i="21742"/>
  <c r="AA374" i="21741"/>
  <c r="K328" i="1"/>
  <c r="W372" i="1"/>
  <c r="X384" i="1" s="1"/>
  <c r="AE374" i="21741"/>
  <c r="X200" i="1" l="1"/>
  <c r="Z338" i="1"/>
  <c r="X334" i="1"/>
  <c r="X179" i="1"/>
  <c r="S109" i="1"/>
  <c r="X192" i="1"/>
  <c r="L57" i="1"/>
  <c r="X183" i="1"/>
  <c r="N48" i="1"/>
  <c r="Z257" i="1"/>
  <c r="Z149" i="1"/>
  <c r="S75" i="1"/>
  <c r="S71" i="1"/>
  <c r="O46" i="1"/>
  <c r="X329" i="1"/>
  <c r="X197" i="1"/>
  <c r="Z307" i="1"/>
  <c r="V68" i="1"/>
  <c r="K55" i="1"/>
  <c r="X231" i="1"/>
  <c r="N47" i="1"/>
  <c r="Z267" i="1"/>
  <c r="S35" i="1"/>
  <c r="X364" i="1"/>
  <c r="L62" i="1"/>
  <c r="W68" i="1"/>
  <c r="R108" i="1"/>
  <c r="Z300" i="1"/>
  <c r="Z311" i="1"/>
  <c r="Y36" i="1"/>
  <c r="W74" i="1"/>
  <c r="Y69" i="21741"/>
  <c r="U50" i="21741"/>
  <c r="AA110" i="21741"/>
  <c r="Y63" i="21741"/>
  <c r="Y40" i="21741"/>
  <c r="U70" i="21741"/>
  <c r="Y78" i="21741"/>
  <c r="AE76" i="21741"/>
  <c r="AD105" i="21741"/>
  <c r="AA99" i="21741"/>
  <c r="AB115" i="21741"/>
  <c r="V73" i="21741"/>
  <c r="U77" i="21741"/>
  <c r="AA82" i="21741"/>
  <c r="U45" i="21741"/>
  <c r="AD71" i="21741"/>
  <c r="U87" i="21741"/>
  <c r="AB113" i="21741"/>
  <c r="AB74" i="21741"/>
  <c r="AE38" i="21741"/>
  <c r="AB82" i="21741"/>
  <c r="U113" i="21741"/>
  <c r="AB43" i="21741"/>
  <c r="U74" i="21741"/>
  <c r="AB105" i="21741"/>
  <c r="AA103" i="21741"/>
  <c r="V89" i="21741"/>
  <c r="AD99" i="21741"/>
  <c r="AB39" i="21741"/>
  <c r="AA39" i="21741"/>
  <c r="AB86" i="21741"/>
  <c r="AA83" i="21741"/>
  <c r="AD39" i="21741"/>
  <c r="AB98" i="21741"/>
  <c r="X99" i="21741"/>
  <c r="AE57" i="21741"/>
  <c r="AE109" i="21741"/>
  <c r="AA109" i="21741"/>
  <c r="AB99" i="21741"/>
  <c r="AA79" i="21741"/>
  <c r="AB106" i="21741"/>
  <c r="I7" i="21741"/>
  <c r="I8" i="21741"/>
  <c r="R7" i="21741"/>
  <c r="Z7" i="21741"/>
  <c r="U51" i="21741"/>
  <c r="AA105" i="21741"/>
  <c r="V90" i="21741"/>
  <c r="U86" i="21741"/>
  <c r="AE108" i="21741"/>
  <c r="AA86" i="21741"/>
  <c r="AB109" i="21741"/>
  <c r="V114" i="21741"/>
  <c r="AA113" i="21741"/>
  <c r="AD47" i="21741"/>
  <c r="U73" i="21741"/>
  <c r="AD83" i="21741"/>
  <c r="AE105" i="21741"/>
  <c r="AB87" i="21741"/>
  <c r="AD48" i="21741"/>
  <c r="AE48" i="21741"/>
  <c r="U103" i="21741"/>
  <c r="V103" i="21741"/>
  <c r="AB111" i="21741"/>
  <c r="V74" i="21741"/>
  <c r="AB83" i="21741"/>
  <c r="AD87" i="21741"/>
  <c r="AD78" i="21741"/>
  <c r="AD79" i="21741"/>
  <c r="Y44" i="21741"/>
  <c r="Y67" i="21741"/>
  <c r="AA42" i="21741"/>
  <c r="AA46" i="21741"/>
  <c r="U47" i="21741"/>
  <c r="V95" i="21741"/>
  <c r="U91" i="21741"/>
  <c r="Y43" i="21741"/>
  <c r="Y49" i="21741"/>
  <c r="X69" i="21741"/>
  <c r="U63" i="21741"/>
  <c r="U112" i="21741"/>
  <c r="X46" i="21741"/>
  <c r="Y114" i="21741"/>
  <c r="X47" i="21741"/>
  <c r="V47" i="21741"/>
  <c r="AD77" i="21741"/>
  <c r="R55" i="1"/>
  <c r="W94" i="1"/>
  <c r="W36" i="1"/>
  <c r="X248" i="1"/>
  <c r="Z215" i="1"/>
  <c r="Z281" i="1"/>
  <c r="Z336" i="1"/>
  <c r="Z177" i="1"/>
  <c r="O22" i="1"/>
  <c r="Y89" i="1"/>
  <c r="Z157" i="1"/>
  <c r="V45" i="1"/>
  <c r="Z265" i="1"/>
  <c r="Y93" i="1"/>
  <c r="Z184" i="1"/>
  <c r="Z155" i="1"/>
  <c r="W45" i="1"/>
  <c r="L106" i="1"/>
  <c r="Z283" i="1"/>
  <c r="X235" i="1"/>
  <c r="K26" i="1"/>
  <c r="L26" i="1" s="1"/>
  <c r="U44" i="1"/>
  <c r="S89" i="1"/>
  <c r="Y73" i="1"/>
  <c r="Z258" i="1"/>
  <c r="X175" i="1"/>
  <c r="L110" i="1"/>
  <c r="U37" i="1"/>
  <c r="Y44" i="1"/>
  <c r="Y53" i="1"/>
  <c r="U84" i="1"/>
  <c r="U73" i="1"/>
  <c r="Z219" i="1"/>
  <c r="O21" i="1"/>
  <c r="T219" i="21727"/>
  <c r="X183" i="21727"/>
  <c r="X181" i="21727"/>
  <c r="V54" i="1"/>
  <c r="Y54" i="1"/>
  <c r="Z58" i="1" s="1"/>
  <c r="Z351" i="1"/>
  <c r="Z360" i="1"/>
  <c r="Z255" i="1"/>
  <c r="U51" i="1"/>
  <c r="V58" i="1"/>
  <c r="U104" i="1"/>
  <c r="U55" i="1"/>
  <c r="W37" i="1"/>
  <c r="Z207" i="1"/>
  <c r="U45" i="1"/>
  <c r="X272" i="1"/>
  <c r="X278" i="1"/>
  <c r="Z198" i="1"/>
  <c r="X163" i="1"/>
  <c r="X149" i="1"/>
  <c r="R72" i="1"/>
  <c r="W67" i="1"/>
  <c r="O50" i="1"/>
  <c r="W108" i="1"/>
  <c r="Z227" i="1"/>
  <c r="Z176" i="1"/>
  <c r="R60" i="1"/>
  <c r="W51" i="1"/>
  <c r="R107" i="1"/>
  <c r="U95" i="1"/>
  <c r="X310" i="1"/>
  <c r="U85" i="1"/>
  <c r="R61" i="1"/>
  <c r="Y101" i="1"/>
  <c r="Y106" i="1"/>
  <c r="Y108" i="1"/>
  <c r="S55" i="1"/>
  <c r="V95" i="1"/>
  <c r="W16" i="1"/>
  <c r="X17" i="1" s="1"/>
  <c r="X336" i="1"/>
  <c r="U75" i="1"/>
  <c r="X266" i="1"/>
  <c r="X207" i="1"/>
  <c r="W109" i="1"/>
  <c r="S51" i="1"/>
  <c r="X331" i="1"/>
  <c r="O106" i="1"/>
  <c r="Z238" i="1"/>
  <c r="Z236" i="1"/>
  <c r="K35" i="1"/>
  <c r="Z192" i="1"/>
  <c r="Z180" i="1"/>
  <c r="X352" i="1"/>
  <c r="K36" i="1"/>
  <c r="Y104" i="1"/>
  <c r="X340" i="1"/>
  <c r="Z253" i="1"/>
  <c r="X153" i="1"/>
  <c r="X141" i="1"/>
  <c r="X260" i="1"/>
  <c r="X223" i="1"/>
  <c r="X194" i="1"/>
  <c r="X177" i="1"/>
  <c r="Z237" i="1"/>
  <c r="X174" i="1"/>
  <c r="Y59" i="1"/>
  <c r="Z59" i="1" s="1"/>
  <c r="S107" i="1"/>
  <c r="R56" i="1"/>
  <c r="Y60" i="1"/>
  <c r="V49" i="1"/>
  <c r="W85" i="1"/>
  <c r="X250" i="1"/>
  <c r="U96" i="1"/>
  <c r="X193" i="1"/>
  <c r="S110" i="1"/>
  <c r="X342" i="1"/>
  <c r="Z209" i="1"/>
  <c r="Z230" i="1"/>
  <c r="U68" i="1"/>
  <c r="V56" i="1"/>
  <c r="X325" i="1"/>
  <c r="L96" i="1"/>
  <c r="Z183" i="1"/>
  <c r="X312" i="1"/>
  <c r="V65" i="1"/>
  <c r="Z239" i="1"/>
  <c r="R73" i="1"/>
  <c r="W76" i="1"/>
  <c r="X155" i="1"/>
  <c r="Z212" i="1"/>
  <c r="Z242" i="1"/>
  <c r="V85" i="1"/>
  <c r="X330" i="1"/>
  <c r="X358" i="1"/>
  <c r="X300" i="1"/>
  <c r="N51" i="1"/>
  <c r="L39" i="1"/>
  <c r="X303" i="1"/>
  <c r="R106" i="1"/>
  <c r="X145" i="1"/>
  <c r="N106" i="1"/>
  <c r="T153" i="21727"/>
  <c r="K22" i="1"/>
  <c r="O61" i="1"/>
  <c r="O52" i="1"/>
  <c r="N88" i="1"/>
  <c r="K16" i="1"/>
  <c r="N87" i="1"/>
  <c r="N101" i="1"/>
  <c r="K56" i="1"/>
  <c r="N83" i="1"/>
  <c r="O89" i="1"/>
  <c r="K37" i="1"/>
  <c r="O110" i="1"/>
  <c r="W22" i="1"/>
  <c r="K60" i="1"/>
  <c r="L16" i="1"/>
  <c r="O93" i="1"/>
  <c r="O9" i="1"/>
  <c r="N82" i="1"/>
  <c r="O105" i="1"/>
  <c r="K76" i="1"/>
  <c r="L112" i="1"/>
  <c r="O87" i="1"/>
  <c r="U14" i="21741"/>
  <c r="V14" i="21741" s="1"/>
  <c r="X11" i="21741"/>
  <c r="Y11" i="21741" s="1"/>
  <c r="X121" i="21727"/>
  <c r="X124" i="21727"/>
  <c r="X119" i="21727"/>
  <c r="R64" i="1"/>
  <c r="R37" i="1"/>
  <c r="V48" i="1"/>
  <c r="R105" i="1"/>
  <c r="S36" i="1"/>
  <c r="X9" i="1"/>
  <c r="V43" i="1"/>
  <c r="Y107" i="1"/>
  <c r="Y86" i="1"/>
  <c r="Z90" i="1" s="1"/>
  <c r="V89" i="1"/>
  <c r="O92" i="1"/>
  <c r="Z200" i="1"/>
  <c r="Y20" i="1"/>
  <c r="S64" i="1"/>
  <c r="R87" i="1"/>
  <c r="X219" i="1"/>
  <c r="N93" i="1"/>
  <c r="X293" i="1"/>
  <c r="R9" i="1"/>
  <c r="Y65" i="1"/>
  <c r="Y39" i="1"/>
  <c r="Y8" i="1"/>
  <c r="X168" i="1"/>
  <c r="X357" i="1"/>
  <c r="X290" i="1"/>
  <c r="W20" i="1"/>
  <c r="W59" i="1"/>
  <c r="X59" i="1" s="1"/>
  <c r="Z323" i="1"/>
  <c r="Z314" i="1"/>
  <c r="K89" i="1"/>
  <c r="X252" i="1"/>
  <c r="Z159" i="1"/>
  <c r="V69" i="1"/>
  <c r="K61" i="1"/>
  <c r="U92" i="1"/>
  <c r="R84" i="1"/>
  <c r="R63" i="1"/>
  <c r="Y72" i="1"/>
  <c r="Z72" i="1" s="1"/>
  <c r="S45" i="1"/>
  <c r="R109" i="1"/>
  <c r="S9" i="1"/>
  <c r="W39" i="1"/>
  <c r="X43" i="1" s="1"/>
  <c r="V39" i="1"/>
  <c r="Z295" i="1"/>
  <c r="Z228" i="1"/>
  <c r="U105" i="1"/>
  <c r="V103" i="1"/>
  <c r="Z345" i="1"/>
  <c r="Z289" i="1"/>
  <c r="R23" i="1"/>
  <c r="S23" i="1" s="1"/>
  <c r="V91" i="1"/>
  <c r="Z260" i="1"/>
  <c r="X324" i="1"/>
  <c r="L15" i="1"/>
  <c r="V111" i="1"/>
  <c r="V115" i="1"/>
  <c r="V93" i="1"/>
  <c r="Z175" i="1"/>
  <c r="S40" i="1"/>
  <c r="X304" i="1"/>
  <c r="X243" i="1"/>
  <c r="X242" i="1"/>
  <c r="X211" i="1"/>
  <c r="Z163" i="1"/>
  <c r="K90" i="1"/>
  <c r="U113" i="1"/>
  <c r="V117" i="1"/>
  <c r="Z316" i="1"/>
  <c r="Z357" i="1"/>
  <c r="Z173" i="1"/>
  <c r="Z141" i="1"/>
  <c r="U111" i="1"/>
  <c r="V112" i="1"/>
  <c r="V116" i="1"/>
  <c r="R100" i="1"/>
  <c r="X321" i="1"/>
  <c r="S63" i="1"/>
  <c r="X365" i="1"/>
  <c r="X309" i="1"/>
  <c r="X316" i="1"/>
  <c r="O47" i="1"/>
  <c r="U17" i="1"/>
  <c r="V17" i="1" s="1"/>
  <c r="O54" i="1"/>
  <c r="L102" i="1"/>
  <c r="N105" i="1"/>
  <c r="W24" i="1"/>
  <c r="X25" i="1" s="1"/>
  <c r="L36" i="1"/>
  <c r="N22" i="1"/>
  <c r="X36" i="1"/>
  <c r="L43" i="1"/>
  <c r="O43" i="1"/>
  <c r="X125" i="21727"/>
  <c r="U12" i="21741"/>
  <c r="V12" i="21741" s="1"/>
  <c r="AA13" i="21741"/>
  <c r="O79" i="1"/>
  <c r="L60" i="1"/>
  <c r="K50" i="1"/>
  <c r="N42" i="1"/>
  <c r="K69" i="1"/>
  <c r="L18" i="1"/>
  <c r="Y14" i="1"/>
  <c r="N75" i="1"/>
  <c r="N16" i="1"/>
  <c r="L50" i="1"/>
  <c r="L54" i="1"/>
  <c r="K19" i="1"/>
  <c r="N74" i="1"/>
  <c r="L97" i="1"/>
  <c r="O64" i="1"/>
  <c r="O45" i="1"/>
  <c r="K102" i="1"/>
  <c r="N113" i="1"/>
  <c r="T227" i="21727"/>
  <c r="X232" i="21727"/>
  <c r="K7" i="1"/>
  <c r="Z93" i="1"/>
  <c r="N46" i="1"/>
  <c r="O17" i="1"/>
  <c r="K67" i="1"/>
  <c r="L68" i="1"/>
  <c r="O60" i="1"/>
  <c r="K51" i="1"/>
  <c r="N12" i="1"/>
  <c r="X189" i="21727"/>
  <c r="X177" i="21727"/>
  <c r="L79" i="1"/>
  <c r="O75" i="1"/>
  <c r="K43" i="1"/>
  <c r="K42" i="1"/>
  <c r="T175" i="21727"/>
  <c r="T126" i="21727"/>
  <c r="T195" i="21727"/>
  <c r="N62" i="1"/>
  <c r="K65" i="1"/>
  <c r="O12" i="1"/>
  <c r="K75" i="1"/>
  <c r="N59" i="1"/>
  <c r="R8" i="1"/>
  <c r="S8" i="1" s="1"/>
  <c r="AD117" i="21741"/>
  <c r="AE117" i="21741"/>
  <c r="AE121" i="21741"/>
  <c r="AD118" i="21741"/>
  <c r="AD116" i="21741"/>
  <c r="AE116" i="21741"/>
  <c r="AE120" i="21741"/>
  <c r="X72" i="21741"/>
  <c r="AE72" i="21741"/>
  <c r="AE68" i="21741"/>
  <c r="AD41" i="21741"/>
  <c r="AE40" i="21741"/>
  <c r="AE44" i="21741"/>
  <c r="U115" i="21741"/>
  <c r="V118" i="21741"/>
  <c r="AB114" i="21741"/>
  <c r="AB118" i="21741"/>
  <c r="X59" i="21741"/>
  <c r="X15" i="21741"/>
  <c r="Y15" i="21741" s="1"/>
  <c r="U116" i="21741"/>
  <c r="V116" i="21741"/>
  <c r="V120" i="21741"/>
  <c r="V55" i="21741"/>
  <c r="V59" i="21741"/>
  <c r="U55" i="21741"/>
  <c r="X78" i="21741"/>
  <c r="AD62" i="21741"/>
  <c r="V117" i="21741"/>
  <c r="U117" i="21741"/>
  <c r="V121" i="21741"/>
  <c r="U118" i="21741"/>
  <c r="X116" i="21741"/>
  <c r="Y116" i="21741"/>
  <c r="Y120" i="21741"/>
  <c r="AD9" i="21741"/>
  <c r="AA116" i="21741"/>
  <c r="AB116" i="21741"/>
  <c r="AB120" i="21741"/>
  <c r="X117" i="21741"/>
  <c r="X73" i="21741"/>
  <c r="Y73" i="21741"/>
  <c r="AD69" i="21741"/>
  <c r="AA10" i="21741"/>
  <c r="AA11" i="21741"/>
  <c r="AA49" i="21741"/>
  <c r="AA50" i="21741"/>
  <c r="V52" i="21741"/>
  <c r="V56" i="21741"/>
  <c r="V54" i="21741"/>
  <c r="U54" i="21741"/>
  <c r="X114" i="21741"/>
  <c r="Y118" i="21741"/>
  <c r="Y59" i="21741"/>
  <c r="X107" i="21741"/>
  <c r="AB117" i="21741"/>
  <c r="AA117" i="21741"/>
  <c r="AB121" i="21741"/>
  <c r="AA118" i="21741"/>
  <c r="Y117" i="21741"/>
  <c r="V53" i="21741"/>
  <c r="U53" i="21741"/>
  <c r="AA67" i="21741"/>
  <c r="Z343" i="1"/>
  <c r="X347" i="1"/>
  <c r="Z346" i="1"/>
  <c r="W104" i="1"/>
  <c r="X108" i="1" s="1"/>
  <c r="Z340" i="1"/>
  <c r="X223" i="21727"/>
  <c r="X224" i="21727"/>
  <c r="X175" i="21727"/>
  <c r="T231" i="21727"/>
  <c r="T222" i="21727"/>
  <c r="T135" i="21727"/>
  <c r="T147" i="21727"/>
  <c r="X187" i="21727"/>
  <c r="T212" i="21727"/>
  <c r="T163" i="21727"/>
  <c r="T225" i="21727"/>
  <c r="X194" i="21727"/>
  <c r="T207" i="21727"/>
  <c r="T211" i="21727"/>
  <c r="T91" i="21727"/>
  <c r="X306" i="1"/>
  <c r="U67" i="1"/>
  <c r="X122" i="21727"/>
  <c r="X151" i="21727"/>
  <c r="Z240" i="1"/>
  <c r="W66" i="1"/>
  <c r="X66" i="1" s="1"/>
  <c r="Y45" i="1"/>
  <c r="L82" i="1"/>
  <c r="X282" i="1"/>
  <c r="Z250" i="1"/>
  <c r="W110" i="1"/>
  <c r="X110" i="1" s="1"/>
  <c r="T228" i="21727"/>
  <c r="O56" i="1"/>
  <c r="Z151" i="1"/>
  <c r="Y50" i="1"/>
  <c r="Y88" i="1"/>
  <c r="Z88" i="1" s="1"/>
  <c r="R68" i="1"/>
  <c r="Z189" i="1"/>
  <c r="X292" i="1"/>
  <c r="Z269" i="1"/>
  <c r="X354" i="1"/>
  <c r="O112" i="1"/>
  <c r="L86" i="1"/>
  <c r="W54" i="1"/>
  <c r="X58" i="1" s="1"/>
  <c r="V66" i="1"/>
  <c r="R7" i="1"/>
  <c r="S7" i="1" s="1"/>
  <c r="S56" i="1"/>
  <c r="S108" i="1"/>
  <c r="O99" i="1"/>
  <c r="W89" i="1"/>
  <c r="Z301" i="1"/>
  <c r="Z324" i="1"/>
  <c r="Z211" i="1"/>
  <c r="X169" i="1"/>
  <c r="N58" i="1"/>
  <c r="K44" i="1"/>
  <c r="X154" i="21727"/>
  <c r="X201" i="21727"/>
  <c r="N43" i="1"/>
  <c r="Y75" i="1"/>
  <c r="V79" i="1"/>
  <c r="Z89" i="1"/>
  <c r="W75" i="1"/>
  <c r="R75" i="1"/>
  <c r="S65" i="1"/>
  <c r="Y67" i="1"/>
  <c r="V57" i="1"/>
  <c r="X190" i="1"/>
  <c r="U99" i="1"/>
  <c r="V105" i="1"/>
  <c r="V73" i="1"/>
  <c r="R11" i="1"/>
  <c r="S11" i="1" s="1"/>
  <c r="T229" i="21727"/>
  <c r="L75" i="1"/>
  <c r="W83" i="1"/>
  <c r="R104" i="1"/>
  <c r="V64" i="1"/>
  <c r="S67" i="1"/>
  <c r="Y52" i="1"/>
  <c r="U83" i="1"/>
  <c r="Z213" i="1"/>
  <c r="Z171" i="1"/>
  <c r="Z348" i="1"/>
  <c r="L114" i="1"/>
  <c r="Z197" i="1"/>
  <c r="K82" i="1"/>
  <c r="X181" i="1"/>
  <c r="X346" i="1"/>
  <c r="X328" i="1"/>
  <c r="Z266" i="1"/>
  <c r="X182" i="1"/>
  <c r="T151" i="21727"/>
  <c r="Y83" i="1"/>
  <c r="Y43" i="1"/>
  <c r="Z47" i="1" s="1"/>
  <c r="Y110" i="1"/>
  <c r="X165" i="1"/>
  <c r="W103" i="1"/>
  <c r="N17" i="1"/>
  <c r="V52" i="1"/>
  <c r="W41" i="1"/>
  <c r="X41" i="1" s="1"/>
  <c r="U65" i="1"/>
  <c r="R65" i="1"/>
  <c r="S92" i="1"/>
  <c r="Y48" i="1"/>
  <c r="Z48" i="1" s="1"/>
  <c r="Z341" i="1"/>
  <c r="U61" i="1"/>
  <c r="V60" i="1"/>
  <c r="Z169" i="1"/>
  <c r="X323" i="1"/>
  <c r="Y98" i="1"/>
  <c r="Z98" i="1" s="1"/>
  <c r="R21" i="1"/>
  <c r="S21" i="1" s="1"/>
  <c r="K91" i="1"/>
  <c r="L72" i="1"/>
  <c r="Y57" i="1"/>
  <c r="Z57" i="1" s="1"/>
  <c r="L25" i="1"/>
  <c r="Z320" i="1"/>
  <c r="X308" i="1"/>
  <c r="L45" i="1"/>
  <c r="L12" i="1"/>
  <c r="U36" i="1"/>
  <c r="R103" i="1"/>
  <c r="Z251" i="1"/>
  <c r="Z259" i="1"/>
  <c r="Z247" i="1"/>
  <c r="X151" i="1"/>
  <c r="X143" i="1"/>
  <c r="R76" i="1"/>
  <c r="V78" i="1"/>
  <c r="Y74" i="1"/>
  <c r="S72" i="1"/>
  <c r="T140" i="21727"/>
  <c r="X55" i="1"/>
  <c r="L20" i="1"/>
  <c r="L19" i="1"/>
  <c r="O51" i="1"/>
  <c r="K68" i="1"/>
  <c r="L9" i="1"/>
  <c r="L10" i="1"/>
  <c r="T176" i="21727"/>
  <c r="T209" i="21727"/>
  <c r="X128" i="21727"/>
  <c r="X134" i="21727"/>
  <c r="K40" i="1"/>
  <c r="T152" i="21727"/>
  <c r="T32" i="21727"/>
  <c r="T20" i="21727"/>
  <c r="K39" i="1"/>
  <c r="N9" i="1"/>
  <c r="T142" i="21727"/>
  <c r="L48" i="1"/>
  <c r="T233" i="21727"/>
  <c r="X116" i="21727"/>
  <c r="T120" i="21727"/>
  <c r="T21" i="21727"/>
  <c r="T129" i="21727"/>
  <c r="K10" i="1"/>
  <c r="T197" i="21727"/>
  <c r="S10" i="1"/>
  <c r="T130" i="21727"/>
  <c r="X142" i="21727"/>
  <c r="T118" i="21727"/>
  <c r="X227" i="21727"/>
  <c r="X146" i="21727"/>
  <c r="T33" i="21727"/>
  <c r="X228" i="21727"/>
  <c r="O68" i="1"/>
  <c r="L59" i="1"/>
  <c r="N86" i="1"/>
  <c r="N64" i="1"/>
  <c r="T206" i="21727"/>
  <c r="X139" i="21727"/>
  <c r="X133" i="21727"/>
  <c r="X218" i="21727"/>
  <c r="L23" i="1"/>
  <c r="O37" i="1"/>
  <c r="L71" i="1"/>
  <c r="K59" i="1"/>
  <c r="N15" i="1"/>
  <c r="Y24" i="1"/>
  <c r="Z25" i="1" s="1"/>
  <c r="T188" i="21727"/>
  <c r="R15" i="1"/>
  <c r="S15" i="1" s="1"/>
  <c r="O90" i="1"/>
  <c r="K41" i="1"/>
  <c r="K49" i="1"/>
  <c r="L98" i="1"/>
  <c r="N40" i="1"/>
  <c r="X92" i="1"/>
  <c r="X48" i="1"/>
  <c r="Z51" i="1"/>
  <c r="T137" i="21727"/>
  <c r="T132" i="21727"/>
  <c r="T199" i="21727"/>
  <c r="X211" i="21727"/>
  <c r="U10" i="1"/>
  <c r="L44" i="1"/>
  <c r="K85" i="1"/>
  <c r="L22" i="1"/>
  <c r="U9" i="1"/>
  <c r="T226" i="21727"/>
  <c r="T223" i="21727"/>
  <c r="L8" i="1"/>
  <c r="L40" i="1"/>
  <c r="R25" i="1"/>
  <c r="S25" i="1" s="1"/>
  <c r="V10" i="1"/>
  <c r="T230" i="21727"/>
  <c r="X233" i="21727"/>
  <c r="X231" i="21727"/>
  <c r="K62" i="1"/>
  <c r="N65" i="1"/>
  <c r="Z17" i="1"/>
  <c r="N90" i="1"/>
  <c r="N41" i="1"/>
  <c r="N100" i="1"/>
  <c r="O25" i="1"/>
  <c r="K103" i="1"/>
  <c r="L99" i="1"/>
  <c r="O103" i="1"/>
  <c r="O23" i="1"/>
  <c r="O55" i="1"/>
  <c r="K96" i="1"/>
  <c r="T170" i="21727"/>
  <c r="K99" i="1"/>
  <c r="N91" i="1"/>
  <c r="K8" i="1"/>
  <c r="X176" i="21727"/>
  <c r="X169" i="21727"/>
  <c r="Z42" i="1"/>
  <c r="L66" i="1"/>
  <c r="N57" i="1"/>
  <c r="T169" i="21727"/>
  <c r="T189" i="21727"/>
  <c r="AE75" i="21741"/>
  <c r="AE79" i="21741"/>
  <c r="AD76" i="21741"/>
  <c r="U75" i="21741"/>
  <c r="V75" i="21741"/>
  <c r="V77" i="21741"/>
  <c r="AA19" i="21741"/>
  <c r="AB19" i="21741" s="1"/>
  <c r="AE89" i="21741"/>
  <c r="AD89" i="21741"/>
  <c r="AE93" i="21741"/>
  <c r="Y39" i="21741"/>
  <c r="X39" i="21741"/>
  <c r="U39" i="21741"/>
  <c r="V39" i="21741"/>
  <c r="AD42" i="21741"/>
  <c r="AE42" i="21741"/>
  <c r="AE46" i="21741"/>
  <c r="AB66" i="21741"/>
  <c r="AB62" i="21741"/>
  <c r="AA62" i="21741"/>
  <c r="V79" i="21741"/>
  <c r="AA115" i="21741"/>
  <c r="X41" i="21741"/>
  <c r="Y41" i="21741"/>
  <c r="AE65" i="21741"/>
  <c r="AD65" i="21741"/>
  <c r="AD82" i="21741"/>
  <c r="AE62" i="21741"/>
  <c r="AE58" i="21741"/>
  <c r="AD58" i="21741"/>
  <c r="X42" i="21741"/>
  <c r="AD80" i="21741"/>
  <c r="AE80" i="21741"/>
  <c r="X50" i="21741"/>
  <c r="Y50" i="21741"/>
  <c r="AA70" i="21741"/>
  <c r="AB70" i="21741"/>
  <c r="AB59" i="21741"/>
  <c r="AD90" i="21741"/>
  <c r="AE90" i="21741"/>
  <c r="Y38" i="21741"/>
  <c r="X38" i="21741"/>
  <c r="AB47" i="21741"/>
  <c r="AB51" i="21741"/>
  <c r="AA47" i="21741"/>
  <c r="AD52" i="21741"/>
  <c r="AD51" i="21741"/>
  <c r="AE51" i="21741"/>
  <c r="AE55" i="21741"/>
  <c r="AD55" i="21741"/>
  <c r="AD63" i="21741"/>
  <c r="AE63" i="21741"/>
  <c r="Y42" i="21741"/>
  <c r="Y109" i="21741"/>
  <c r="X110" i="21741"/>
  <c r="AB81" i="21741"/>
  <c r="AA81" i="21741"/>
  <c r="AE84" i="21741"/>
  <c r="AD85" i="21741"/>
  <c r="AA58" i="21741"/>
  <c r="AB58" i="21741"/>
  <c r="AE74" i="21741"/>
  <c r="AD74" i="21741"/>
  <c r="AE78" i="21741"/>
  <c r="AE69" i="21741"/>
  <c r="V82" i="21741"/>
  <c r="V86" i="21741"/>
  <c r="AA41" i="21741"/>
  <c r="AB41" i="21741"/>
  <c r="AB69" i="21741"/>
  <c r="AB73" i="21741"/>
  <c r="AA69" i="21741"/>
  <c r="U69" i="21741"/>
  <c r="V69" i="21741"/>
  <c r="V78" i="21741"/>
  <c r="U78" i="21741"/>
  <c r="AE92" i="21741"/>
  <c r="AE88" i="21741"/>
  <c r="AD15" i="21741"/>
  <c r="AD44" i="21741"/>
  <c r="AD43" i="21741"/>
  <c r="AE43" i="21741"/>
  <c r="AB49" i="21741"/>
  <c r="AB45" i="21741"/>
  <c r="AE54" i="21741"/>
  <c r="AD54" i="21741"/>
  <c r="AE61" i="21741"/>
  <c r="AD57" i="21741"/>
  <c r="AA114" i="21741"/>
  <c r="X25" i="21741"/>
  <c r="Y25" i="21741" s="1"/>
  <c r="AB78" i="21741"/>
  <c r="AA78" i="21741"/>
  <c r="AE39" i="21741"/>
  <c r="AD40" i="21741"/>
  <c r="AE66" i="21741"/>
  <c r="AE70" i="21741"/>
  <c r="AD66" i="21741"/>
  <c r="U83" i="21741"/>
  <c r="V83" i="21741"/>
  <c r="V87" i="21741"/>
  <c r="AE73" i="21741"/>
  <c r="AE77" i="21741"/>
  <c r="AD73" i="21741"/>
  <c r="AB71" i="21741"/>
  <c r="AB75" i="21741"/>
  <c r="AA71" i="21741"/>
  <c r="AE81" i="21741"/>
  <c r="AD81" i="21741"/>
  <c r="AE85" i="21741"/>
  <c r="AA57" i="21741"/>
  <c r="AB61" i="21741"/>
  <c r="V76" i="21741"/>
  <c r="AE95" i="21741"/>
  <c r="AE91" i="21741"/>
  <c r="AD91" i="21741"/>
  <c r="X37" i="21741"/>
  <c r="Y37" i="21741"/>
  <c r="V38" i="21741"/>
  <c r="U38" i="21741"/>
  <c r="AE50" i="21741"/>
  <c r="AD50" i="21741"/>
  <c r="AE56" i="21741"/>
  <c r="AE60" i="21741"/>
  <c r="AD56" i="21741"/>
  <c r="AE67" i="21741"/>
  <c r="AD67" i="21741"/>
  <c r="AE71" i="21741"/>
  <c r="AD68" i="21741"/>
  <c r="AE87" i="21741"/>
  <c r="X16" i="21741"/>
  <c r="Y16" i="21741" s="1"/>
  <c r="X240" i="21727"/>
  <c r="X252" i="21727"/>
  <c r="X184" i="21727"/>
  <c r="X159" i="21727"/>
  <c r="X156" i="21727"/>
  <c r="X145" i="21727"/>
  <c r="T159" i="21727"/>
  <c r="T181" i="21727"/>
  <c r="T221" i="21727"/>
  <c r="X203" i="21727"/>
  <c r="T127" i="21727"/>
  <c r="X209" i="21727"/>
  <c r="T184" i="21727"/>
  <c r="T146" i="21727"/>
  <c r="T201" i="21727"/>
  <c r="T148" i="21727"/>
  <c r="T220" i="21727"/>
  <c r="T158" i="21727"/>
  <c r="T167" i="21727"/>
  <c r="T224" i="21727"/>
  <c r="T205" i="21727"/>
  <c r="X136" i="21727"/>
  <c r="X221" i="21727"/>
  <c r="X205" i="21727"/>
  <c r="X206" i="21727"/>
  <c r="X166" i="21727"/>
  <c r="X152" i="21727"/>
  <c r="X200" i="21727"/>
  <c r="X118" i="21727"/>
  <c r="X120" i="21727"/>
  <c r="X115" i="21727"/>
  <c r="X197" i="21727"/>
  <c r="X226" i="21727"/>
  <c r="X135" i="21727"/>
  <c r="X147" i="21727"/>
  <c r="X190" i="21727"/>
  <c r="X131" i="21727"/>
  <c r="X199" i="21727"/>
  <c r="X180" i="21727"/>
  <c r="X202" i="21727"/>
  <c r="T162" i="21727"/>
  <c r="T232" i="21727"/>
  <c r="T187" i="21727"/>
  <c r="T180" i="21727"/>
  <c r="T161" i="21727"/>
  <c r="T143" i="21727"/>
  <c r="T141" i="21727"/>
  <c r="T134" i="21727"/>
  <c r="T214" i="21727"/>
  <c r="T178" i="21727"/>
  <c r="T114" i="21727"/>
  <c r="T218" i="21727"/>
  <c r="T133" i="21727"/>
  <c r="T139" i="21727"/>
  <c r="T136" i="21727"/>
  <c r="T200" i="21727"/>
  <c r="X215" i="21727"/>
  <c r="X196" i="21727"/>
  <c r="X229" i="21727"/>
  <c r="X137" i="21727"/>
  <c r="X220" i="21727"/>
  <c r="X204" i="21727"/>
  <c r="X195" i="21727"/>
  <c r="X158" i="21727"/>
  <c r="X213" i="21727"/>
  <c r="X225" i="21727"/>
  <c r="X168" i="21727"/>
  <c r="X171" i="21727"/>
  <c r="X157" i="21727"/>
  <c r="X210" i="21727"/>
  <c r="X214" i="21727"/>
  <c r="X188" i="21727"/>
  <c r="X144" i="21727"/>
  <c r="X219" i="21727"/>
  <c r="X193" i="21727"/>
  <c r="X208" i="21727"/>
  <c r="X153" i="21727"/>
  <c r="X212" i="21727"/>
  <c r="X237" i="21727"/>
  <c r="X249" i="21727"/>
  <c r="X238" i="21727"/>
  <c r="X250" i="21727"/>
  <c r="X236" i="21727"/>
  <c r="X248" i="21727"/>
  <c r="X207" i="21727"/>
  <c r="X192" i="21727"/>
  <c r="X172" i="21727"/>
  <c r="X161" i="21727"/>
  <c r="X155" i="21727"/>
  <c r="X162" i="21727"/>
  <c r="X242" i="21727"/>
  <c r="X164" i="21727"/>
  <c r="X216" i="21727"/>
  <c r="X182" i="21727"/>
  <c r="X185" i="21727"/>
  <c r="X173" i="21727"/>
  <c r="X160" i="21727"/>
  <c r="X239" i="21727"/>
  <c r="X251" i="21727"/>
  <c r="X235" i="21727"/>
  <c r="X247" i="21727"/>
  <c r="X234" i="21727"/>
  <c r="X246" i="21727"/>
  <c r="X178" i="21727"/>
  <c r="X217" i="21727"/>
  <c r="X165" i="21727"/>
  <c r="X143" i="21727"/>
  <c r="X179" i="21727"/>
  <c r="X148" i="21727"/>
  <c r="X132" i="21727"/>
  <c r="X141" i="21727"/>
  <c r="X149" i="21727"/>
  <c r="X130" i="21727"/>
  <c r="X127" i="21727"/>
  <c r="X138" i="21727"/>
  <c r="T116" i="21727"/>
  <c r="T213" i="21727"/>
  <c r="T203" i="21727"/>
  <c r="T123" i="21727"/>
  <c r="T166" i="21727"/>
  <c r="T204" i="21727"/>
  <c r="T215" i="21727"/>
  <c r="T128" i="21727"/>
  <c r="T160" i="21727"/>
  <c r="T182" i="21727"/>
  <c r="T216" i="21727"/>
  <c r="T237" i="21727"/>
  <c r="T249" i="21727"/>
  <c r="T238" i="21727"/>
  <c r="T250" i="21727"/>
  <c r="T236" i="21727"/>
  <c r="T248" i="21727"/>
  <c r="T234" i="21727"/>
  <c r="T246" i="21727"/>
  <c r="T156" i="21727"/>
  <c r="T165" i="21727"/>
  <c r="T157" i="21727"/>
  <c r="T145" i="21727"/>
  <c r="T179" i="21727"/>
  <c r="T191" i="21727"/>
  <c r="T172" i="21727"/>
  <c r="T154" i="21727"/>
  <c r="T173" i="21727"/>
  <c r="T131" i="21727"/>
  <c r="T149" i="21727"/>
  <c r="T171" i="21727"/>
  <c r="T183" i="21727"/>
  <c r="T155" i="21727"/>
  <c r="T196" i="21727"/>
  <c r="T168" i="21727"/>
  <c r="T144" i="21727"/>
  <c r="T164" i="21727"/>
  <c r="T192" i="21727"/>
  <c r="T190" i="21727"/>
  <c r="T193" i="21727"/>
  <c r="Y75" i="21741"/>
  <c r="X75" i="21741"/>
  <c r="Y87" i="21741"/>
  <c r="X87" i="21741"/>
  <c r="X88" i="21741"/>
  <c r="X62" i="21741"/>
  <c r="Y62" i="21741"/>
  <c r="Y86" i="21741"/>
  <c r="X86" i="21741"/>
  <c r="X81" i="21741"/>
  <c r="Y81" i="21741"/>
  <c r="Y110" i="21741"/>
  <c r="Y51" i="21741"/>
  <c r="X51" i="21741"/>
  <c r="Y55" i="21741"/>
  <c r="X55" i="21741"/>
  <c r="X66" i="21741"/>
  <c r="Y66" i="21741"/>
  <c r="X79" i="21741"/>
  <c r="Y79" i="21741"/>
  <c r="X80" i="21741"/>
  <c r="X61" i="21741"/>
  <c r="Y61" i="21741"/>
  <c r="Y65" i="21741"/>
  <c r="X67" i="21741"/>
  <c r="Y71" i="21741"/>
  <c r="X109" i="21741"/>
  <c r="Y113" i="21741"/>
  <c r="Y83" i="21741"/>
  <c r="X83" i="21741"/>
  <c r="X64" i="21741"/>
  <c r="Y64" i="21741"/>
  <c r="Y106" i="21741"/>
  <c r="X106" i="21741"/>
  <c r="X53" i="21741"/>
  <c r="Y57" i="21741"/>
  <c r="Y53" i="21741"/>
  <c r="X65" i="21741"/>
  <c r="Y115" i="21741"/>
  <c r="X12" i="21741"/>
  <c r="Y12" i="21741" s="1"/>
  <c r="Y58" i="21741"/>
  <c r="Y54" i="21741"/>
  <c r="X54" i="21741"/>
  <c r="X70" i="21741"/>
  <c r="Y70" i="21741"/>
  <c r="X93" i="21741"/>
  <c r="Y93" i="21741"/>
  <c r="Y97" i="21741"/>
  <c r="Y68" i="21741"/>
  <c r="X82" i="21741"/>
  <c r="Y82" i="21741"/>
  <c r="Y74" i="21741"/>
  <c r="Y89" i="21741"/>
  <c r="Y85" i="21741"/>
  <c r="S91" i="1"/>
  <c r="Y91" i="1"/>
  <c r="Z95" i="1" s="1"/>
  <c r="R34" i="1"/>
  <c r="S38" i="1"/>
  <c r="R69" i="1"/>
  <c r="S73" i="1"/>
  <c r="O44" i="1"/>
  <c r="N44" i="1"/>
  <c r="Z315" i="1"/>
  <c r="Z327" i="1"/>
  <c r="S49" i="1"/>
  <c r="R49" i="1"/>
  <c r="U108" i="1"/>
  <c r="T56" i="21727"/>
  <c r="T19" i="21727"/>
  <c r="X262" i="1"/>
  <c r="X208" i="1"/>
  <c r="X101" i="1"/>
  <c r="V102" i="1"/>
  <c r="S98" i="1"/>
  <c r="K58" i="1"/>
  <c r="X264" i="1"/>
  <c r="K15" i="1"/>
  <c r="L101" i="1"/>
  <c r="O48" i="1"/>
  <c r="K93" i="1"/>
  <c r="Z332" i="1"/>
  <c r="L64" i="1"/>
  <c r="S114" i="1"/>
  <c r="K88" i="1"/>
  <c r="S44" i="1"/>
  <c r="R40" i="1"/>
  <c r="W40" i="1"/>
  <c r="X44" i="1" s="1"/>
  <c r="K11" i="1"/>
  <c r="L11" i="1"/>
  <c r="W107" i="1"/>
  <c r="X111" i="1" s="1"/>
  <c r="Z285" i="1"/>
  <c r="W35" i="1"/>
  <c r="X35" i="1" s="1"/>
  <c r="R45" i="1"/>
  <c r="K24" i="1"/>
  <c r="V53" i="1"/>
  <c r="U97" i="1"/>
  <c r="K100" i="1"/>
  <c r="W100" i="1"/>
  <c r="U112" i="1"/>
  <c r="Y10" i="1"/>
  <c r="Z11" i="1" s="1"/>
  <c r="S94" i="1"/>
  <c r="U69" i="1"/>
  <c r="Y97" i="1"/>
  <c r="Z97" i="1" s="1"/>
  <c r="W91" i="1"/>
  <c r="X95" i="1" s="1"/>
  <c r="L61" i="1"/>
  <c r="V9" i="1"/>
  <c r="W113" i="1"/>
  <c r="X113" i="1" s="1"/>
  <c r="X376" i="1"/>
  <c r="X367" i="1"/>
  <c r="X362" i="1"/>
  <c r="Y9" i="1"/>
  <c r="K9" i="1"/>
  <c r="O10" i="1"/>
  <c r="K46" i="1"/>
  <c r="O20" i="1"/>
  <c r="Y40" i="1"/>
  <c r="Z40" i="1" s="1"/>
  <c r="X335" i="1"/>
  <c r="R53" i="1"/>
  <c r="X318" i="1"/>
  <c r="R36" i="1"/>
  <c r="S102" i="1"/>
  <c r="W105" i="1"/>
  <c r="X105" i="1" s="1"/>
  <c r="Z210" i="1"/>
  <c r="S69" i="1"/>
  <c r="U93" i="1"/>
  <c r="Y49" i="1"/>
  <c r="L107" i="1"/>
  <c r="N23" i="1"/>
  <c r="N21" i="1"/>
  <c r="O65" i="1"/>
  <c r="K97" i="1"/>
  <c r="K87" i="1"/>
  <c r="L93" i="1"/>
  <c r="O73" i="1"/>
  <c r="Y62" i="1"/>
  <c r="Z66" i="1" s="1"/>
  <c r="S66" i="1"/>
  <c r="S62" i="1"/>
  <c r="O97" i="1"/>
  <c r="N97" i="1"/>
  <c r="R101" i="1"/>
  <c r="S105" i="1"/>
  <c r="R97" i="1"/>
  <c r="S97" i="1"/>
  <c r="R88" i="1"/>
  <c r="S115" i="1"/>
  <c r="R115" i="1"/>
  <c r="Y37" i="1"/>
  <c r="Z37" i="1" s="1"/>
  <c r="S37" i="1"/>
  <c r="X268" i="1"/>
  <c r="X256" i="1"/>
  <c r="N92" i="1"/>
  <c r="S53" i="1"/>
  <c r="N45" i="1"/>
  <c r="S96" i="1"/>
  <c r="R96" i="1"/>
  <c r="S93" i="1"/>
  <c r="R93" i="1"/>
  <c r="Y21" i="1"/>
  <c r="W21" i="1"/>
  <c r="S117" i="1"/>
  <c r="R117" i="1"/>
  <c r="N96" i="1"/>
  <c r="O96" i="1"/>
  <c r="K34" i="1"/>
  <c r="L34" i="1"/>
  <c r="U41" i="1"/>
  <c r="Z94" i="1"/>
  <c r="L100" i="1"/>
  <c r="Y96" i="1"/>
  <c r="W98" i="1"/>
  <c r="X102" i="1" s="1"/>
  <c r="W69" i="1"/>
  <c r="X73" i="1" s="1"/>
  <c r="N10" i="1"/>
  <c r="Z225" i="1"/>
  <c r="K25" i="1"/>
  <c r="X213" i="1"/>
  <c r="O91" i="1"/>
  <c r="X333" i="1"/>
  <c r="S95" i="1"/>
  <c r="W93" i="1"/>
  <c r="R91" i="1"/>
  <c r="Z287" i="1"/>
  <c r="N104" i="1"/>
  <c r="K101" i="1"/>
  <c r="N56" i="1"/>
  <c r="L49" i="1"/>
  <c r="Z359" i="1"/>
  <c r="R35" i="1"/>
  <c r="V40" i="1"/>
  <c r="U40" i="1"/>
  <c r="X302" i="1"/>
  <c r="N111" i="1"/>
  <c r="X225" i="1"/>
  <c r="R92" i="1"/>
  <c r="Y100" i="1"/>
  <c r="U53" i="1"/>
  <c r="V97" i="1"/>
  <c r="Z326" i="1"/>
  <c r="U25" i="1"/>
  <c r="V25" i="1" s="1"/>
  <c r="S100" i="1"/>
  <c r="Y69" i="1"/>
  <c r="W10" i="1"/>
  <c r="X10" i="1" s="1"/>
  <c r="K57" i="1"/>
  <c r="Z371" i="1"/>
  <c r="K45" i="1"/>
  <c r="O41" i="1"/>
  <c r="Y92" i="1"/>
  <c r="U107" i="1"/>
  <c r="X254" i="1"/>
  <c r="N20" i="1"/>
  <c r="W96" i="1"/>
  <c r="X96" i="1" s="1"/>
  <c r="N61" i="1"/>
  <c r="Z312" i="1"/>
  <c r="Y105" i="1"/>
  <c r="Z105" i="1" s="1"/>
  <c r="U106" i="1"/>
  <c r="W82" i="1"/>
  <c r="V41" i="1"/>
  <c r="W52" i="1"/>
  <c r="X52" i="1" s="1"/>
  <c r="Z222" i="1"/>
  <c r="Z187" i="1"/>
  <c r="Z174" i="1"/>
  <c r="L103" i="1"/>
  <c r="Y35" i="1"/>
  <c r="Z35" i="1" s="1"/>
  <c r="K98" i="1"/>
  <c r="S52" i="1"/>
  <c r="W49" i="1"/>
  <c r="X53" i="1" s="1"/>
  <c r="L24" i="1"/>
  <c r="X351" i="1"/>
  <c r="S90" i="1"/>
  <c r="X359" i="1"/>
  <c r="X317" i="1"/>
  <c r="Z342" i="1"/>
  <c r="Z335" i="1"/>
  <c r="R22" i="1"/>
  <c r="S22" i="1" s="1"/>
  <c r="L95" i="1"/>
  <c r="Z172" i="1"/>
  <c r="K12" i="1"/>
  <c r="Z310" i="1"/>
  <c r="Z167" i="1"/>
  <c r="S104" i="1"/>
  <c r="X322" i="1"/>
  <c r="O101" i="1"/>
  <c r="N8" i="1"/>
  <c r="O7" i="1"/>
  <c r="S99" i="1"/>
  <c r="S103" i="1"/>
  <c r="O95" i="1"/>
  <c r="S116" i="1"/>
  <c r="R116" i="1"/>
  <c r="L91" i="1"/>
  <c r="X238" i="1"/>
  <c r="O8" i="1"/>
  <c r="O100" i="1"/>
  <c r="O104" i="1"/>
  <c r="L92" i="1"/>
  <c r="Z308" i="1"/>
  <c r="O59" i="1"/>
  <c r="L55" i="1"/>
  <c r="N52" i="1"/>
  <c r="Y41" i="1"/>
  <c r="W115" i="1"/>
  <c r="Y115" i="1"/>
  <c r="Z119" i="1" s="1"/>
  <c r="Y19" i="1"/>
  <c r="U19" i="1"/>
  <c r="V19" i="1" s="1"/>
  <c r="O71" i="1"/>
  <c r="O67" i="1"/>
  <c r="N67" i="1"/>
  <c r="K23" i="1"/>
  <c r="Z362" i="1"/>
  <c r="Z224" i="1"/>
  <c r="V92" i="1"/>
  <c r="Z292" i="1"/>
  <c r="X345" i="1"/>
  <c r="O86" i="1"/>
  <c r="Z248" i="1"/>
  <c r="V87" i="1"/>
  <c r="Z330" i="1"/>
  <c r="W19" i="1"/>
  <c r="W116" i="1"/>
  <c r="Y116" i="1"/>
  <c r="Z120" i="1" s="1"/>
  <c r="Z217" i="1"/>
  <c r="W61" i="1"/>
  <c r="X61" i="1" s="1"/>
  <c r="Y61" i="1"/>
  <c r="V61" i="1"/>
  <c r="W56" i="1"/>
  <c r="Y56" i="1"/>
  <c r="U56" i="1"/>
  <c r="U57" i="1"/>
  <c r="O62" i="1"/>
  <c r="O66" i="1"/>
  <c r="U48" i="1"/>
  <c r="U49" i="1"/>
  <c r="K20" i="1"/>
  <c r="Z252" i="1"/>
  <c r="X297" i="1"/>
  <c r="Z347" i="1"/>
  <c r="Z241" i="1"/>
  <c r="V67" i="1"/>
  <c r="V88" i="1"/>
  <c r="X374" i="1"/>
  <c r="X226" i="1"/>
  <c r="U16" i="1"/>
  <c r="V16" i="1" s="1"/>
  <c r="W15" i="1"/>
  <c r="X15" i="1" s="1"/>
  <c r="X195" i="1"/>
  <c r="Z256" i="1"/>
  <c r="L88" i="1"/>
  <c r="U20" i="1"/>
  <c r="V20" i="1" s="1"/>
  <c r="W114" i="1"/>
  <c r="Y114" i="1"/>
  <c r="U60" i="1"/>
  <c r="W60" i="1"/>
  <c r="N54" i="1"/>
  <c r="N55" i="1"/>
  <c r="N84" i="1"/>
  <c r="O88" i="1"/>
  <c r="N85" i="1"/>
  <c r="Z223" i="1"/>
  <c r="Z235" i="1"/>
  <c r="O58" i="1"/>
  <c r="W99" i="1"/>
  <c r="X99" i="1" s="1"/>
  <c r="V99" i="1"/>
  <c r="Y99" i="1"/>
  <c r="Z99" i="1" s="1"/>
  <c r="U100" i="1"/>
  <c r="V101" i="1"/>
  <c r="U101" i="1"/>
  <c r="Y63" i="1"/>
  <c r="Z63" i="1" s="1"/>
  <c r="V63" i="1"/>
  <c r="X279" i="1"/>
  <c r="U63" i="1"/>
  <c r="X67" i="1"/>
  <c r="X371" i="1"/>
  <c r="X94" i="1"/>
  <c r="N68" i="1"/>
  <c r="X257" i="1"/>
  <c r="W87" i="1"/>
  <c r="Y82" i="1"/>
  <c r="Z366" i="1"/>
  <c r="W117" i="1"/>
  <c r="X121" i="1" s="1"/>
  <c r="Y117" i="1"/>
  <c r="Z121" i="1" s="1"/>
  <c r="N63" i="1"/>
  <c r="O63" i="1"/>
  <c r="N53" i="1"/>
  <c r="U64" i="1"/>
  <c r="Y64" i="1"/>
  <c r="Z68" i="1" s="1"/>
  <c r="W64" i="1"/>
  <c r="Z243" i="1"/>
  <c r="Z231" i="1"/>
  <c r="N99" i="1"/>
  <c r="N98" i="1"/>
  <c r="Z299" i="1"/>
  <c r="W86" i="1"/>
  <c r="V90" i="1"/>
  <c r="X307" i="1"/>
  <c r="L90" i="1"/>
  <c r="Y87" i="1"/>
  <c r="U87" i="1"/>
  <c r="U88" i="1"/>
  <c r="U89" i="1"/>
  <c r="K77" i="1"/>
  <c r="L111" i="1"/>
  <c r="L115" i="1"/>
  <c r="U109" i="1"/>
  <c r="V109" i="1"/>
  <c r="S46" i="1"/>
  <c r="V107" i="1"/>
  <c r="O24" i="1"/>
  <c r="X366" i="1"/>
  <c r="Z333" i="1"/>
  <c r="Z331" i="1"/>
  <c r="X353" i="1"/>
  <c r="Y102" i="1"/>
  <c r="R47" i="1"/>
  <c r="K108" i="1"/>
  <c r="O35" i="1"/>
  <c r="O39" i="1"/>
  <c r="N36" i="1"/>
  <c r="R16" i="1"/>
  <c r="S16" i="1" s="1"/>
  <c r="Y15" i="1"/>
  <c r="V86" i="1"/>
  <c r="V106" i="1"/>
  <c r="Z279" i="1"/>
  <c r="N109" i="1"/>
  <c r="O109" i="1"/>
  <c r="Y103" i="1"/>
  <c r="U103" i="1"/>
  <c r="V113" i="1"/>
  <c r="K73" i="1"/>
  <c r="N110" i="1"/>
  <c r="O113" i="1"/>
  <c r="Z378" i="1"/>
  <c r="K107" i="1"/>
  <c r="Z277" i="1"/>
  <c r="X299" i="1"/>
  <c r="X240" i="1"/>
  <c r="W46" i="1"/>
  <c r="X343" i="1"/>
  <c r="Z349" i="1"/>
  <c r="Z275" i="1"/>
  <c r="W42" i="1"/>
  <c r="X42" i="1" s="1"/>
  <c r="S42" i="1"/>
  <c r="K111" i="1"/>
  <c r="X229" i="1"/>
  <c r="Z364" i="1"/>
  <c r="Y109" i="1"/>
  <c r="N24" i="1"/>
  <c r="Y46" i="1"/>
  <c r="Z46" i="1" s="1"/>
  <c r="R43" i="1"/>
  <c r="S50" i="1"/>
  <c r="X287" i="1"/>
  <c r="Z199" i="1"/>
  <c r="R51" i="1"/>
  <c r="W50" i="1"/>
  <c r="Z284" i="1"/>
  <c r="Z272" i="1"/>
  <c r="O107" i="1"/>
  <c r="N107" i="1"/>
  <c r="N108" i="1"/>
  <c r="N102" i="1"/>
  <c r="N103" i="1"/>
  <c r="O102" i="1"/>
  <c r="U23" i="1"/>
  <c r="V23" i="1" s="1"/>
  <c r="W23" i="1"/>
  <c r="Y23" i="1"/>
  <c r="Z23" i="1" s="1"/>
  <c r="U24" i="1"/>
  <c r="V24" i="1" s="1"/>
  <c r="V108" i="1"/>
  <c r="X167" i="1"/>
  <c r="X294" i="1"/>
  <c r="X57" i="1"/>
  <c r="L73" i="1"/>
  <c r="L37" i="1"/>
  <c r="L41" i="1"/>
  <c r="Z373" i="1"/>
  <c r="L69" i="1"/>
  <c r="X311" i="1"/>
  <c r="Z262" i="1"/>
  <c r="Z146" i="1"/>
  <c r="Z140" i="1"/>
  <c r="K66" i="1"/>
  <c r="Z274" i="1"/>
  <c r="Z286" i="1"/>
  <c r="X221" i="1"/>
  <c r="X209" i="1"/>
  <c r="L65" i="1"/>
  <c r="X369" i="1"/>
  <c r="X381" i="1"/>
  <c r="X370" i="1"/>
  <c r="X382" i="1"/>
  <c r="Z369" i="1"/>
  <c r="Z381" i="1"/>
  <c r="X171" i="1"/>
  <c r="X291" i="1"/>
  <c r="Z370" i="1"/>
  <c r="Z382" i="1"/>
  <c r="K18" i="1"/>
  <c r="L17" i="1"/>
  <c r="K17" i="1"/>
  <c r="O27" i="1"/>
  <c r="N27" i="1"/>
  <c r="X368" i="1"/>
  <c r="X380" i="1"/>
  <c r="R113" i="1"/>
  <c r="K27" i="1"/>
  <c r="L27" i="1" s="1"/>
  <c r="X271" i="1"/>
  <c r="X259" i="1"/>
  <c r="Z368" i="1"/>
  <c r="Z380" i="1"/>
  <c r="X78" i="21727"/>
  <c r="X66" i="21727"/>
  <c r="X241" i="21727"/>
  <c r="X243" i="21727"/>
  <c r="X245" i="21727"/>
  <c r="T235" i="21727"/>
  <c r="AD113" i="21741"/>
  <c r="AE113" i="21741"/>
  <c r="AD114" i="21741"/>
  <c r="AE115" i="21741"/>
  <c r="AD115" i="21741"/>
  <c r="X244" i="21727"/>
  <c r="X27" i="21741"/>
  <c r="Y27" i="21741" s="1"/>
  <c r="X26" i="21741"/>
  <c r="Y26" i="21741" s="1"/>
  <c r="U27" i="21741"/>
  <c r="V27" i="21741" s="1"/>
  <c r="U26" i="21741"/>
  <c r="V26" i="21741" s="1"/>
  <c r="Z374" i="1"/>
  <c r="X363" i="1"/>
  <c r="X375" i="1"/>
  <c r="Y113" i="1"/>
  <c r="S113" i="1"/>
  <c r="K112" i="1"/>
  <c r="Z363" i="1"/>
  <c r="Z375" i="1"/>
  <c r="N112" i="1"/>
  <c r="O111" i="1"/>
  <c r="S112" i="1"/>
  <c r="Y112" i="1"/>
  <c r="T245" i="21727"/>
  <c r="X79" i="21727"/>
  <c r="X24" i="21727"/>
  <c r="X67" i="21727"/>
  <c r="T95" i="21727"/>
  <c r="T43" i="21727"/>
  <c r="X93" i="21727"/>
  <c r="T36" i="21727"/>
  <c r="T18" i="21727"/>
  <c r="T40" i="21727"/>
  <c r="T22" i="21727"/>
  <c r="T244" i="21727"/>
  <c r="T243" i="21727"/>
  <c r="X101" i="21727"/>
  <c r="X81" i="21727"/>
  <c r="X99" i="21727"/>
  <c r="T49" i="21727"/>
  <c r="T37" i="21727"/>
  <c r="T35" i="21727"/>
  <c r="X49" i="21727"/>
  <c r="X109" i="21727"/>
  <c r="X107" i="21727"/>
  <c r="T53" i="21727"/>
  <c r="T26" i="21727"/>
  <c r="X54" i="21727"/>
  <c r="T92" i="21727"/>
  <c r="X95" i="21727"/>
  <c r="X53" i="21727"/>
  <c r="X70" i="21727"/>
  <c r="T84" i="21727"/>
  <c r="T38" i="21727"/>
  <c r="T63" i="21727"/>
  <c r="X25" i="21727"/>
  <c r="T242" i="21727"/>
  <c r="T241" i="21727"/>
  <c r="X36" i="21727"/>
  <c r="X59" i="21727"/>
  <c r="X110" i="21727"/>
  <c r="X196" i="1"/>
  <c r="X184" i="1"/>
  <c r="X267" i="1"/>
  <c r="X255" i="1"/>
  <c r="X88" i="1"/>
  <c r="X62" i="1"/>
  <c r="Z148" i="1"/>
  <c r="Z160" i="1"/>
  <c r="Z282" i="1"/>
  <c r="Z294" i="1"/>
  <c r="Z204" i="1"/>
  <c r="Z216" i="1"/>
  <c r="X156" i="1"/>
  <c r="X144" i="1"/>
  <c r="N14" i="1"/>
  <c r="N13" i="1"/>
  <c r="O13" i="1"/>
  <c r="O14" i="1"/>
  <c r="X35" i="21727"/>
  <c r="Y105" i="21741"/>
  <c r="Y101" i="21741"/>
  <c r="X101" i="21741"/>
  <c r="X232" i="1"/>
  <c r="X244" i="1"/>
  <c r="X176" i="1"/>
  <c r="X188" i="1"/>
  <c r="X217" i="1"/>
  <c r="X205" i="1"/>
  <c r="X237" i="1"/>
  <c r="X249" i="1"/>
  <c r="L52" i="1"/>
  <c r="K52" i="1"/>
  <c r="L47" i="1"/>
  <c r="K47" i="1"/>
  <c r="L51" i="1"/>
  <c r="N35" i="1"/>
  <c r="O34" i="1"/>
  <c r="N34" i="1"/>
  <c r="U12" i="1"/>
  <c r="V12" i="1" s="1"/>
  <c r="U13" i="1"/>
  <c r="V13" i="1" s="1"/>
  <c r="Y12" i="1"/>
  <c r="Z12" i="1" s="1"/>
  <c r="Z36" i="1"/>
  <c r="L76" i="1"/>
  <c r="R81" i="1"/>
  <c r="Y81" i="1"/>
  <c r="Z85" i="1" s="1"/>
  <c r="W81" i="1"/>
  <c r="S81" i="1"/>
  <c r="S82" i="1"/>
  <c r="S78" i="1"/>
  <c r="Y78" i="1"/>
  <c r="W78" i="1"/>
  <c r="V80" i="1"/>
  <c r="U81" i="1"/>
  <c r="V84" i="1"/>
  <c r="X204" i="1"/>
  <c r="X216" i="1"/>
  <c r="Z164" i="1"/>
  <c r="Z152" i="1"/>
  <c r="Z150" i="1"/>
  <c r="Z162" i="1"/>
  <c r="Z156" i="1"/>
  <c r="Z144" i="1"/>
  <c r="X140" i="1"/>
  <c r="V76" i="1"/>
  <c r="Y76" i="1"/>
  <c r="U76" i="1"/>
  <c r="R111" i="1"/>
  <c r="R112" i="1"/>
  <c r="S79" i="1"/>
  <c r="S83" i="1"/>
  <c r="W79" i="1"/>
  <c r="Y79" i="1"/>
  <c r="R79" i="1"/>
  <c r="S111" i="1"/>
  <c r="X274" i="1"/>
  <c r="X286" i="1"/>
  <c r="Z305" i="1"/>
  <c r="Z317" i="1"/>
  <c r="X265" i="1"/>
  <c r="X253" i="1"/>
  <c r="X160" i="1"/>
  <c r="X172" i="1"/>
  <c r="X191" i="1"/>
  <c r="X203" i="1"/>
  <c r="K109" i="1"/>
  <c r="K110" i="1"/>
  <c r="L113" i="1"/>
  <c r="L109" i="1"/>
  <c r="X212" i="1"/>
  <c r="X224" i="1"/>
  <c r="V81" i="21741"/>
  <c r="U81" i="21741"/>
  <c r="U82" i="21741"/>
  <c r="V85" i="21741"/>
  <c r="N50" i="1"/>
  <c r="O49" i="1"/>
  <c r="O53" i="1"/>
  <c r="N49" i="1"/>
  <c r="N38" i="1"/>
  <c r="O38" i="1"/>
  <c r="O42" i="1"/>
  <c r="N39" i="1"/>
  <c r="Y34" i="1"/>
  <c r="V34" i="1"/>
  <c r="U35" i="1"/>
  <c r="W34" i="1"/>
  <c r="K48" i="1"/>
  <c r="X47" i="1"/>
  <c r="X51" i="1"/>
  <c r="Z206" i="1"/>
  <c r="Z218" i="1"/>
  <c r="X247" i="1"/>
  <c r="L56" i="1"/>
  <c r="X112" i="1"/>
  <c r="X245" i="1"/>
  <c r="X233" i="1"/>
  <c r="L77" i="1"/>
  <c r="L81" i="1"/>
  <c r="Z158" i="1"/>
  <c r="W80" i="1"/>
  <c r="X80" i="1" s="1"/>
  <c r="Y80" i="1"/>
  <c r="S84" i="1"/>
  <c r="R80" i="1"/>
  <c r="S80" i="1"/>
  <c r="Z233" i="1"/>
  <c r="Z245" i="1"/>
  <c r="X154" i="1"/>
  <c r="X166" i="1"/>
  <c r="X162" i="1"/>
  <c r="X150" i="1"/>
  <c r="N76" i="1"/>
  <c r="O76" i="1"/>
  <c r="W71" i="1"/>
  <c r="Y71" i="1"/>
  <c r="V71" i="1"/>
  <c r="U71" i="1"/>
  <c r="Y70" i="1"/>
  <c r="V74" i="1"/>
  <c r="W70" i="1"/>
  <c r="V70" i="1"/>
  <c r="R14" i="1"/>
  <c r="S14" i="1" s="1"/>
  <c r="W13" i="1"/>
  <c r="R13" i="1"/>
  <c r="S13" i="1" s="1"/>
  <c r="Y13" i="1"/>
  <c r="N26" i="1"/>
  <c r="O26" i="1"/>
  <c r="X261" i="1"/>
  <c r="X273" i="1"/>
  <c r="X210" i="1"/>
  <c r="X198" i="1"/>
  <c r="Y18" i="1"/>
  <c r="R19" i="1"/>
  <c r="S19" i="1" s="1"/>
  <c r="W18" i="1"/>
  <c r="R18" i="1"/>
  <c r="S18" i="1" s="1"/>
  <c r="X276" i="1"/>
  <c r="X288" i="1"/>
  <c r="X206" i="1"/>
  <c r="X218" i="1"/>
  <c r="O82" i="1"/>
  <c r="N78" i="1"/>
  <c r="N79" i="1"/>
  <c r="O78" i="1"/>
  <c r="L84" i="1"/>
  <c r="L80" i="1"/>
  <c r="K81" i="1"/>
  <c r="K80" i="1"/>
  <c r="Z208" i="1"/>
  <c r="Z220" i="1"/>
  <c r="X152" i="1"/>
  <c r="X164" i="1"/>
  <c r="R77" i="1"/>
  <c r="W77" i="1"/>
  <c r="X77" i="1" s="1"/>
  <c r="Y77" i="1"/>
  <c r="S77" i="1"/>
  <c r="L70" i="1"/>
  <c r="K70" i="1"/>
  <c r="K71" i="1"/>
  <c r="Y111" i="1"/>
  <c r="T55" i="21727"/>
  <c r="X68" i="21727"/>
  <c r="Y111" i="21741"/>
  <c r="X111" i="21741"/>
  <c r="X246" i="1"/>
  <c r="X258" i="1"/>
  <c r="X220" i="1"/>
  <c r="K64" i="1"/>
  <c r="L67" i="1"/>
  <c r="L63" i="1"/>
  <c r="K63" i="1"/>
  <c r="X187" i="1"/>
  <c r="X199" i="1"/>
  <c r="N19" i="1"/>
  <c r="N18" i="1"/>
  <c r="O18" i="1"/>
  <c r="O19" i="1"/>
  <c r="L42" i="1"/>
  <c r="L38" i="1"/>
  <c r="K38" i="1"/>
  <c r="X227" i="1"/>
  <c r="X239" i="1"/>
  <c r="U7" i="1"/>
  <c r="V7" i="1" s="1"/>
  <c r="W7" i="1"/>
  <c r="Y7" i="1"/>
  <c r="V38" i="1"/>
  <c r="X37" i="1"/>
  <c r="X275" i="1"/>
  <c r="X313" i="1"/>
  <c r="W12" i="1"/>
  <c r="X12" i="1" s="1"/>
  <c r="X163" i="21727"/>
  <c r="U77" i="1"/>
  <c r="V77" i="1"/>
  <c r="K53" i="1"/>
  <c r="Z297" i="1"/>
  <c r="L74" i="1"/>
  <c r="K79" i="1"/>
  <c r="L78" i="1"/>
  <c r="K78" i="1"/>
  <c r="O84" i="1"/>
  <c r="O80" i="1"/>
  <c r="N80" i="1"/>
  <c r="N81" i="1"/>
  <c r="Z154" i="1"/>
  <c r="Z166" i="1"/>
  <c r="X158" i="1"/>
  <c r="X146" i="1"/>
  <c r="X142" i="1"/>
  <c r="N77" i="1"/>
  <c r="O77" i="1"/>
  <c r="O81" i="1"/>
  <c r="O72" i="1"/>
  <c r="N72" i="1"/>
  <c r="N73" i="1"/>
  <c r="N70" i="1"/>
  <c r="O70" i="1"/>
  <c r="O74" i="1"/>
  <c r="N71" i="1"/>
  <c r="V72" i="1"/>
  <c r="U72" i="1"/>
  <c r="W72" i="1"/>
  <c r="X72" i="1" s="1"/>
  <c r="L14" i="1"/>
  <c r="K14" i="1"/>
  <c r="K13" i="1"/>
  <c r="L13" i="1"/>
  <c r="T240" i="21727"/>
  <c r="T34" i="21727"/>
  <c r="T29" i="21727"/>
  <c r="X108" i="21727"/>
  <c r="T60" i="21727"/>
  <c r="T71" i="21727"/>
  <c r="X23" i="21727"/>
  <c r="T83" i="21727"/>
  <c r="X57" i="21727"/>
  <c r="T65" i="21727"/>
  <c r="T62" i="21727"/>
  <c r="X106" i="21727"/>
  <c r="T104" i="21727"/>
  <c r="X29" i="21727"/>
  <c r="X74" i="21727"/>
  <c r="T80" i="21727"/>
  <c r="T23" i="21727"/>
  <c r="X113" i="21727"/>
  <c r="X112" i="21727"/>
  <c r="X31" i="21727"/>
  <c r="X82" i="21727"/>
  <c r="T64" i="21727"/>
  <c r="X71" i="21727"/>
  <c r="T96" i="21727"/>
  <c r="X20" i="21727"/>
  <c r="T45" i="21727"/>
  <c r="T81" i="21727"/>
  <c r="T239" i="21727"/>
  <c r="X97" i="21727"/>
  <c r="X26" i="21727"/>
  <c r="T93" i="21727"/>
  <c r="X30" i="21727"/>
  <c r="X98" i="21727"/>
  <c r="T111" i="21727"/>
  <c r="X58" i="21727"/>
  <c r="X28" i="21727"/>
  <c r="X84" i="21727"/>
  <c r="X40" i="21727"/>
  <c r="T47" i="21727"/>
  <c r="T72" i="21727"/>
  <c r="X48" i="21727"/>
  <c r="X50" i="21727"/>
  <c r="T24" i="21727"/>
  <c r="X37" i="21727"/>
  <c r="X22" i="21727"/>
  <c r="X33" i="21727"/>
  <c r="T58" i="21727"/>
  <c r="X69" i="21727"/>
  <c r="X87" i="21727"/>
  <c r="X89" i="21727"/>
  <c r="X51" i="21727"/>
  <c r="T88" i="21727"/>
  <c r="T87" i="21727"/>
  <c r="T85" i="21727"/>
  <c r="T89" i="21727"/>
  <c r="T39" i="21727"/>
  <c r="T100" i="21727"/>
  <c r="T99" i="21727"/>
  <c r="X77" i="21727"/>
  <c r="X65" i="21727"/>
  <c r="T94" i="21727"/>
  <c r="T82" i="21727"/>
  <c r="T59" i="21727"/>
  <c r="T57" i="21727"/>
  <c r="T76" i="21727"/>
  <c r="X38" i="21727"/>
  <c r="X96" i="21727"/>
  <c r="T97" i="21727"/>
  <c r="T107" i="21727"/>
  <c r="T119" i="21727"/>
  <c r="T105" i="21727"/>
  <c r="T117" i="21727"/>
  <c r="T51" i="21727"/>
  <c r="T108" i="21727"/>
  <c r="T102" i="21727"/>
  <c r="X32" i="21727"/>
  <c r="T78" i="21727"/>
  <c r="X94" i="21727"/>
  <c r="T106" i="21727"/>
  <c r="T44" i="21727"/>
  <c r="X104" i="21727"/>
  <c r="X76" i="21727"/>
  <c r="X88" i="21727"/>
  <c r="T109" i="21727"/>
  <c r="T121" i="21727"/>
  <c r="T125" i="21727"/>
  <c r="T113" i="21727"/>
  <c r="X41" i="21727"/>
  <c r="X63" i="21727"/>
  <c r="T77" i="21727"/>
  <c r="T28" i="21727"/>
  <c r="T41" i="21727"/>
  <c r="T52" i="21727"/>
  <c r="T75" i="21727"/>
  <c r="T101" i="21727"/>
  <c r="X111" i="21727"/>
  <c r="X123" i="21727"/>
  <c r="X105" i="21727"/>
  <c r="X117" i="21727"/>
  <c r="T115" i="21727"/>
  <c r="T103" i="21727"/>
  <c r="T122" i="21727"/>
  <c r="T110" i="21727"/>
  <c r="X52" i="21727"/>
  <c r="T98" i="21727"/>
  <c r="T86" i="21727"/>
  <c r="T27" i="21727"/>
  <c r="T50" i="21727"/>
  <c r="T48" i="21727"/>
  <c r="T124" i="21727"/>
  <c r="T112" i="21727"/>
  <c r="X75" i="21727"/>
  <c r="X102" i="21727"/>
  <c r="X114" i="21727"/>
  <c r="X85" i="21727"/>
  <c r="X83" i="21727"/>
  <c r="T74" i="21727"/>
  <c r="X46" i="21727"/>
  <c r="X34" i="21727"/>
  <c r="X61" i="21727"/>
  <c r="T30" i="21727"/>
  <c r="X90" i="21727"/>
  <c r="X21" i="21727"/>
  <c r="X27" i="21727"/>
  <c r="X39" i="21727"/>
  <c r="T42" i="21727"/>
  <c r="T31" i="21727"/>
  <c r="T69" i="21727"/>
  <c r="X60" i="21727"/>
  <c r="X72" i="21727"/>
  <c r="X42" i="21727"/>
  <c r="X47" i="21727"/>
  <c r="X45" i="21727"/>
  <c r="T73" i="21727"/>
  <c r="T61" i="21727"/>
  <c r="T68" i="21727"/>
  <c r="X19" i="21727"/>
  <c r="X91" i="21727"/>
  <c r="X103" i="21727"/>
  <c r="X62" i="21727"/>
  <c r="T70" i="21727"/>
  <c r="X80" i="21727"/>
  <c r="X92" i="21727"/>
  <c r="X73" i="21727"/>
  <c r="T90" i="21727"/>
  <c r="T46" i="21727"/>
  <c r="T67" i="21727"/>
  <c r="T79" i="21727"/>
  <c r="X43" i="21727"/>
  <c r="X55" i="21727"/>
  <c r="X44" i="21727"/>
  <c r="X56" i="21727"/>
  <c r="T66" i="21727"/>
  <c r="T54" i="21727"/>
  <c r="Z372" i="1"/>
  <c r="Y26" i="1"/>
  <c r="U26" i="1"/>
  <c r="V26" i="1" s="1"/>
  <c r="X350" i="1"/>
  <c r="X338" i="1"/>
  <c r="Z55" i="1"/>
  <c r="W26" i="1"/>
  <c r="X372" i="1"/>
  <c r="AA7" i="21741" l="1"/>
  <c r="AA8" i="21741"/>
  <c r="Z54" i="1"/>
  <c r="Z21" i="1"/>
  <c r="Z108" i="1"/>
  <c r="Z106" i="1"/>
  <c r="X21" i="1"/>
  <c r="Z9" i="1"/>
  <c r="Z110" i="1"/>
  <c r="X63" i="1"/>
  <c r="X89" i="1"/>
  <c r="Z60" i="1"/>
  <c r="Z86" i="1"/>
  <c r="X45" i="1"/>
  <c r="Z20" i="1"/>
  <c r="Z76" i="1"/>
  <c r="X20" i="1"/>
  <c r="X87" i="1"/>
  <c r="X23" i="1"/>
  <c r="Z69" i="1"/>
  <c r="Z43" i="1"/>
  <c r="Z61" i="1"/>
  <c r="Z45" i="1"/>
  <c r="Z49" i="1"/>
  <c r="Z15" i="1"/>
  <c r="X91" i="1"/>
  <c r="X93" i="1"/>
  <c r="Z44" i="1"/>
  <c r="X86" i="1"/>
  <c r="X116" i="1"/>
  <c r="X120" i="1"/>
  <c r="X115" i="1"/>
  <c r="X119" i="1"/>
  <c r="X114" i="1"/>
  <c r="X118" i="1"/>
  <c r="Z114" i="1"/>
  <c r="Z118" i="1"/>
  <c r="X107" i="1"/>
  <c r="Z52" i="1"/>
  <c r="Z92" i="1"/>
  <c r="Z100" i="1"/>
  <c r="X117" i="1"/>
  <c r="Z102" i="1"/>
  <c r="Z101" i="1"/>
  <c r="Z73" i="1"/>
  <c r="X16" i="1"/>
  <c r="Z65" i="1"/>
  <c r="X49" i="1"/>
  <c r="Z104" i="1"/>
  <c r="X98" i="1"/>
  <c r="X56" i="1"/>
  <c r="Z41" i="1"/>
  <c r="Z62" i="1"/>
  <c r="Z56" i="1"/>
  <c r="Z39" i="1"/>
  <c r="X100" i="1"/>
  <c r="X109" i="1"/>
  <c r="Z53" i="1"/>
  <c r="X104" i="1"/>
  <c r="X11" i="1"/>
  <c r="X65" i="1"/>
  <c r="X39" i="1"/>
  <c r="Z96" i="1"/>
  <c r="Z10" i="1"/>
  <c r="Z22" i="1"/>
  <c r="X69" i="1"/>
  <c r="X40" i="1"/>
  <c r="Z109" i="1"/>
  <c r="X22" i="1"/>
  <c r="X97" i="1"/>
  <c r="Z103" i="1"/>
  <c r="X103" i="1"/>
  <c r="Z67" i="1"/>
  <c r="X60" i="1"/>
  <c r="Z64" i="1"/>
  <c r="X64" i="1"/>
  <c r="X68" i="1"/>
  <c r="Z87" i="1"/>
  <c r="Z91" i="1"/>
  <c r="X90" i="1"/>
  <c r="Z111" i="1"/>
  <c r="Z115" i="1"/>
  <c r="Z112" i="1"/>
  <c r="Z116" i="1"/>
  <c r="Z113" i="1"/>
  <c r="Z117" i="1"/>
  <c r="Z80" i="1"/>
  <c r="Z16" i="1"/>
  <c r="Z107" i="1"/>
  <c r="Z50" i="1"/>
  <c r="Z24" i="1"/>
  <c r="X54" i="1"/>
  <c r="X50" i="1"/>
  <c r="X24" i="1"/>
  <c r="X46" i="1"/>
  <c r="X26" i="1"/>
  <c r="X27" i="1"/>
  <c r="Z26" i="1"/>
  <c r="Z27" i="1"/>
  <c r="Z34" i="1"/>
  <c r="Z38" i="1"/>
  <c r="X71" i="1"/>
  <c r="X75" i="1"/>
  <c r="Z83" i="1"/>
  <c r="Z79" i="1"/>
  <c r="Z7" i="1"/>
  <c r="Z8" i="1"/>
  <c r="Z18" i="1"/>
  <c r="Z19" i="1"/>
  <c r="Z13" i="1"/>
  <c r="Z14" i="1"/>
  <c r="X38" i="1"/>
  <c r="X34" i="1"/>
  <c r="X79" i="1"/>
  <c r="X83" i="1"/>
  <c r="X85" i="1"/>
  <c r="X81" i="1"/>
  <c r="Z84" i="1"/>
  <c r="X7" i="1"/>
  <c r="X8" i="1"/>
  <c r="X70" i="1"/>
  <c r="X74" i="1"/>
  <c r="X78" i="1"/>
  <c r="X82" i="1"/>
  <c r="X84" i="1"/>
  <c r="Z74" i="1"/>
  <c r="Z70" i="1"/>
  <c r="Z81" i="1"/>
  <c r="Z77" i="1"/>
  <c r="X19" i="1"/>
  <c r="X18" i="1"/>
  <c r="X13" i="1"/>
  <c r="X14" i="1"/>
  <c r="Z71" i="1"/>
  <c r="Z75" i="1"/>
  <c r="Z78" i="1"/>
  <c r="Z82" i="1"/>
  <c r="X76" i="1"/>
</calcChain>
</file>

<file path=xl/sharedStrings.xml><?xml version="1.0" encoding="utf-8"?>
<sst xmlns="http://schemas.openxmlformats.org/spreadsheetml/2006/main" count="2241" uniqueCount="152">
  <si>
    <t>I</t>
  </si>
  <si>
    <t>II</t>
  </si>
  <si>
    <t>III</t>
  </si>
  <si>
    <t>IV</t>
  </si>
  <si>
    <t>Nota: Los datos trimestrales y anuales son suma de los valores mensuales.</t>
  </si>
  <si>
    <t>Fuente: Departamento de Aduanas e Impuestos especiales</t>
  </si>
  <si>
    <t>-</t>
  </si>
  <si>
    <t>PERIODO</t>
  </si>
  <si>
    <t>TOTAL</t>
  </si>
  <si>
    <t>EXPORTACIONES</t>
  </si>
  <si>
    <t>IMPORTACIONES</t>
  </si>
  <si>
    <t>RESTO</t>
  </si>
  <si>
    <t>MILLONES DE EUROS</t>
  </si>
  <si>
    <t>% VARIACIÓN SOBRE EL PERIODO ANTERIOR</t>
  </si>
  <si>
    <t>%VARIACIÓN SOBRE EL MISMO PERIODO AÑO ANTERIOR</t>
  </si>
  <si>
    <t>% VARIACIÓN SOBRE EL MISMO PERIODO AÑO ANTERIOR</t>
  </si>
  <si>
    <t>Exportaciones e Importaciones por zonas económicas. Datos mensuales (millones euros)</t>
  </si>
  <si>
    <t>Comercio Exterior de Navarra. Exportaciones e Importaciones. Evolución interanual</t>
  </si>
  <si>
    <t>% VARIACIÓN SOBRE EL MISMO PERIODO AÑO ANTERIOR EXP_SIN VEHÍCULOS DE MOTOR</t>
  </si>
  <si>
    <t>% VARIACIÓN SOBRE EL MISMO PERIODO AÑO ANTERIOR IMP_SIN VEHÍCULOS DE MOTOR</t>
  </si>
  <si>
    <t>_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</si>
  <si>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</si>
  <si>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</si>
  <si>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</si>
  <si>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</si>
  <si>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</si>
  <si>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</si>
  <si>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</si>
  <si>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</si>
  <si>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</si>
  <si>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</si>
  <si>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</si>
  <si>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</si>
  <si>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%  VARIACIÓN SOBRE EL MISMO PERIODO AÑO ANTERIOR</t>
  </si>
  <si>
    <t>Datos mensuales. Datos en cifras acumuladas</t>
  </si>
  <si>
    <t>Porcentajes de variación interanual</t>
  </si>
  <si>
    <t>Datos totales, Unión Europea y Resto</t>
  </si>
  <si>
    <t xml:space="preserve">Febrero </t>
  </si>
  <si>
    <t xml:space="preserve">Marzo </t>
  </si>
  <si>
    <t>TASA DE COBERTURA (EN %)</t>
  </si>
  <si>
    <t>Porcentaje interanual de Exportaciones e Importaciones totales con y sin vehículos automóviles</t>
  </si>
  <si>
    <t>SOLO DE VEHÍCULOS DE MOTOR (*)</t>
  </si>
  <si>
    <t>DATOS ACUMULADOS DE EXPORTACIONES</t>
  </si>
  <si>
    <t>SOLO VEHÍCULOS DE MOTOR</t>
  </si>
  <si>
    <t>DATOS ACUMULADOS DE IMPORTACIONES</t>
  </si>
  <si>
    <t>VALOR ACUMULADO 
EN LO QUE 
VA DE AÑO</t>
  </si>
  <si>
    <t>VALOR TOTAL (MILLONES 
DE EUROS)</t>
  </si>
  <si>
    <t>RESTO DE EXPORTACIONES</t>
  </si>
  <si>
    <t>RESTO DE IMPORTACIONES</t>
  </si>
  <si>
    <t>RESTO DE EXPORTA-CIONES</t>
  </si>
  <si>
    <t>RESTO DE IMPORTA-CIONES</t>
  </si>
  <si>
    <t>IMPORTACIONES DE NAVARRA</t>
  </si>
  <si>
    <t>NAVARRA</t>
  </si>
  <si>
    <t>ESPAÑA</t>
  </si>
  <si>
    <t>IMPORTACIONES DE ESPAÑA</t>
  </si>
  <si>
    <t>Comercio Exterior de Navarra y España.  Exportaciones e Importaciones (Datos mensuales)</t>
  </si>
  <si>
    <t>Gráficos</t>
  </si>
  <si>
    <t>SALDO COMERCIAL</t>
  </si>
  <si>
    <t>% VARIACIÓN INTERANUAL</t>
  </si>
  <si>
    <t>S/ PERIODO ANTERIOR</t>
  </si>
  <si>
    <t>INTERANUAL: S/IGUAL PERIODO AÑO ANTERIOR</t>
  </si>
  <si>
    <t>ACUMULADO S/IGUAL PERIODO AÑO ANTERIOR</t>
  </si>
  <si>
    <t>MENSUAL</t>
  </si>
  <si>
    <t>ACUMULADO ANUAL</t>
  </si>
  <si>
    <t>COMERCIO EXTERIOR  DE NAVARRA</t>
  </si>
  <si>
    <t>EXPORTACIONES TOTALES</t>
  </si>
  <si>
    <t>Millones Euros</t>
  </si>
  <si>
    <t>Exportación Vehículos</t>
  </si>
  <si>
    <t>Exportación Resto Productos</t>
  </si>
  <si>
    <t>IMPORTACIONES TOTALES</t>
  </si>
  <si>
    <t>Importación Componentes Vehículos</t>
  </si>
  <si>
    <t>Importación Resto Productos</t>
  </si>
  <si>
    <t>BALANZA COMERCIAL</t>
  </si>
  <si>
    <t>Tasa de Cobertura Exportación/Importación</t>
  </si>
  <si>
    <t>%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</si>
  <si>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</si>
  <si>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</si>
  <si>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</si>
  <si>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</si>
  <si>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</si>
  <si>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</si>
  <si>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</si>
  <si>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</si>
  <si>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</si>
  <si>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</si>
  <si>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</si>
  <si>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1/14</t>
  </si>
  <si>
    <t>2/14</t>
  </si>
  <si>
    <t>6/14</t>
  </si>
  <si>
    <t>8/14</t>
  </si>
  <si>
    <t>9/14</t>
  </si>
  <si>
    <t>10/14</t>
  </si>
  <si>
    <t>11/14</t>
  </si>
  <si>
    <t>12/14</t>
  </si>
  <si>
    <t>1/15</t>
  </si>
  <si>
    <t>2/15</t>
  </si>
  <si>
    <t>3/15</t>
  </si>
  <si>
    <t>4/15</t>
  </si>
  <si>
    <t>5/15</t>
  </si>
  <si>
    <t>6/15</t>
  </si>
  <si>
    <t>7/15</t>
  </si>
  <si>
    <t>8/15</t>
  </si>
  <si>
    <t>9/15</t>
  </si>
  <si>
    <t>10/15</t>
  </si>
  <si>
    <t>11/15</t>
  </si>
  <si>
    <t>12/15</t>
  </si>
  <si>
    <t>1/16</t>
  </si>
  <si>
    <t>Indicador de Coyuntura Económica</t>
  </si>
  <si>
    <t>2/16</t>
  </si>
  <si>
    <t>3/16</t>
  </si>
  <si>
    <t>4/16</t>
  </si>
  <si>
    <t>5/16</t>
  </si>
  <si>
    <t>6/16</t>
  </si>
  <si>
    <t>7/16</t>
  </si>
  <si>
    <t>8/16</t>
  </si>
  <si>
    <t>9/16</t>
  </si>
  <si>
    <t xml:space="preserve">TASA </t>
  </si>
  <si>
    <t>11/16</t>
  </si>
  <si>
    <r>
      <t xml:space="preserve">DATOS DE ACUMULADOS PARA </t>
    </r>
    <r>
      <rPr>
        <b/>
        <sz val="7"/>
        <rFont val="Arial"/>
        <family val="2"/>
      </rPr>
      <t>NAVARRA</t>
    </r>
  </si>
  <si>
    <r>
      <t xml:space="preserve">DATOS ACUMULADOS PARA </t>
    </r>
    <r>
      <rPr>
        <b/>
        <sz val="7"/>
        <rFont val="Arial"/>
        <family val="2"/>
      </rPr>
      <t>ESPAÑA</t>
    </r>
  </si>
  <si>
    <t>Comercio Exterior de Navarra.  Exportaciones e Importaciones</t>
  </si>
  <si>
    <r>
      <t xml:space="preserve">DATOS MENSUALES CON CIFRAS </t>
    </r>
    <r>
      <rPr>
        <b/>
        <sz val="7"/>
        <rFont val="Arial"/>
        <family val="2"/>
      </rPr>
      <t>NO ACUMULADAS</t>
    </r>
  </si>
  <si>
    <r>
      <t xml:space="preserve">DATOS MENSUALES EN CIFRAS </t>
    </r>
    <r>
      <rPr>
        <b/>
        <sz val="7"/>
        <rFont val="Arial"/>
        <family val="2"/>
      </rPr>
      <t>ACUMULADAS</t>
    </r>
  </si>
  <si>
    <t>12/16</t>
  </si>
  <si>
    <t>1/17</t>
  </si>
  <si>
    <t>12</t>
  </si>
  <si>
    <t>2/17</t>
  </si>
  <si>
    <t>5/17</t>
  </si>
  <si>
    <t>6/17</t>
  </si>
  <si>
    <t>7/17</t>
  </si>
  <si>
    <t>8/17</t>
  </si>
  <si>
    <t>9/17</t>
  </si>
  <si>
    <t>10/17</t>
  </si>
  <si>
    <t>11</t>
  </si>
  <si>
    <t>12/17</t>
  </si>
  <si>
    <t>11/17</t>
  </si>
  <si>
    <t>1/18</t>
  </si>
  <si>
    <t>2/18</t>
  </si>
  <si>
    <t>3/18</t>
  </si>
  <si>
    <t>4/18</t>
  </si>
  <si>
    <t>5/18</t>
  </si>
  <si>
    <t>6/18</t>
  </si>
  <si>
    <t>7/18</t>
  </si>
  <si>
    <t>UE-27* (excepto España)</t>
  </si>
  <si>
    <t>*: Los datos del periodo 1999-2001 (inclusive) corresponden a UE-15 y los del periodo 2002-2019 (inclusive) corresponden a UE-28</t>
  </si>
  <si>
    <t>* Datos provisionales</t>
  </si>
  <si>
    <t>Los datos de 2022 y 2023 son provisionales</t>
  </si>
  <si>
    <t>Los datos de 2022 y 2023  son provisionales</t>
  </si>
  <si>
    <t>2023*</t>
  </si>
  <si>
    <t>Febrero 2024</t>
  </si>
  <si>
    <t>Los datos de 2023 y 2024  son provisionales</t>
  </si>
  <si>
    <t>Comercio Exterior de Comunidad Foral de Navarra,  Exportaciones e Importaciones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</si>
</sst>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0.0"/>
    <numFmt numFmtId="167" formatCode="#,##0.0"/>
    <numFmt numFmtId="168" formatCode="_-* #,##0.0\ _P_t_a_-;\-* #,##0.0\ _P_t_a_-;_-* &quot;-&quot;\ _P_t_a_-;_-@_-"/>
    <numFmt numFmtId="169" formatCode="#,##0.0000"/>
    <numFmt numFmtId="170" formatCode="_-* #,##0.0\ _P_t_a_-;\-* #,##0.0\ _P_t_a_-;_-* &quot;-&quot;??\ _P_t_a_-;_-@_-"/>
    <numFmt numFmtId="171" formatCode="_-* #,##0.00\ [$€-1]_-;\-* #,##0.00\ [$€-1]_-;_-* &quot;-&quot;??\ [$€-1]_-"/>
    <numFmt numFmtId="172" formatCode="0.000"/>
    <numFmt numFmtId="173" formatCode="#,##0.000"/>
    <numFmt numFmtId="174" formatCode="#,##0.00000"/>
    <numFmt numFmtId="175" formatCode="0.0000"/>
    <numFmt numFmtId="176" formatCode="_-* #,##0.0\ _€_-;\-* #,##0.0\ _€_-;_-* &quot;-&quot;?\ _€_-;_-@_-"/>
    <numFmt numFmtId="177" formatCode="0.00000"/>
    <numFmt numFmtId="178" formatCode="_-* #,##0.00\ _P_t_a_-;\-* #,##0.00\ _P_t_a_-;_-* &quot;-&quot;\ _P_t_a_-;_-@_-"/>
  </numFmts>
  <fonts count="6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31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name val="Calibri"/>
      <family val="2"/>
    </font>
    <font>
      <sz val="7"/>
      <name val="Arial"/>
      <family val="2"/>
    </font>
    <font>
      <sz val="11"/>
      <name val="Calibri"/>
      <family val="2"/>
    </font>
    <font>
      <b/>
      <sz val="9"/>
      <name val="Arial"/>
      <family val="2"/>
    </font>
    <font>
      <u/>
      <sz val="8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11"/>
      <name val="Calibri"/>
      <family val="2"/>
      <scheme val="minor"/>
    </font>
    <font>
      <sz val="9"/>
      <color theme="0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i/>
      <u/>
      <sz val="8"/>
      <color rgb="FFC00000"/>
      <name val="Arial"/>
      <family val="2"/>
    </font>
    <font>
      <b/>
      <i/>
      <sz val="9"/>
      <color rgb="FFC00000"/>
      <name val="Arial"/>
      <family val="2"/>
    </font>
    <font>
      <sz val="7"/>
      <color rgb="FFFF0000"/>
      <name val="Arial"/>
      <family val="2"/>
    </font>
    <font>
      <sz val="7"/>
      <color theme="0"/>
      <name val="Arial"/>
      <family val="2"/>
    </font>
    <font>
      <b/>
      <sz val="11"/>
      <color indexed="60"/>
      <name val="Arial Bold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126">
    <border>
      <left/>
      <right/>
      <top/>
      <bottom/>
      <diagonal/>
    </border>
    <border>
      <left style="thin">
        <color indexed="55"/>
      </left>
      <right/>
      <top/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medium">
        <color indexed="55"/>
      </right>
      <top style="thin">
        <color indexed="55"/>
      </top>
      <bottom/>
      <diagonal/>
    </border>
    <border>
      <left/>
      <right style="thin">
        <color indexed="55"/>
      </right>
      <top/>
      <bottom/>
      <diagonal/>
    </border>
    <border>
      <left/>
      <right style="medium">
        <color indexed="55"/>
      </right>
      <top/>
      <bottom/>
      <diagonal/>
    </border>
    <border>
      <left style="medium">
        <color indexed="55"/>
      </left>
      <right/>
      <top/>
      <bottom/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medium">
        <color indexed="55"/>
      </right>
      <top/>
      <bottom style="thin">
        <color indexed="55"/>
      </bottom>
      <diagonal/>
    </border>
    <border>
      <left style="medium">
        <color indexed="55"/>
      </left>
      <right/>
      <top/>
      <bottom style="thin">
        <color indexed="55"/>
      </bottom>
      <diagonal/>
    </border>
    <border>
      <left style="medium">
        <color indexed="55"/>
      </left>
      <right/>
      <top style="thin">
        <color indexed="55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55"/>
      </right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thin">
        <color indexed="55"/>
      </right>
      <top/>
      <bottom style="thin">
        <color indexed="64"/>
      </bottom>
      <diagonal/>
    </border>
    <border>
      <left/>
      <right/>
      <top style="thin">
        <color indexed="55"/>
      </top>
      <bottom style="thin">
        <color indexed="64"/>
      </bottom>
      <diagonal/>
    </border>
    <border>
      <left/>
      <right style="thin">
        <color indexed="55"/>
      </right>
      <top style="thin">
        <color indexed="55"/>
      </top>
      <bottom style="thin">
        <color indexed="64"/>
      </bottom>
      <diagonal/>
    </border>
    <border>
      <left/>
      <right style="double">
        <color indexed="55"/>
      </right>
      <top style="thin">
        <color indexed="55"/>
      </top>
      <bottom style="thin">
        <color indexed="64"/>
      </bottom>
      <diagonal/>
    </border>
    <border>
      <left style="double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/>
      <right style="double">
        <color indexed="55"/>
      </right>
      <top/>
      <bottom/>
      <diagonal/>
    </border>
    <border>
      <left style="double">
        <color indexed="55"/>
      </left>
      <right style="thin">
        <color indexed="55"/>
      </right>
      <top/>
      <bottom/>
      <diagonal/>
    </border>
    <border>
      <left/>
      <right style="double">
        <color indexed="55"/>
      </right>
      <top/>
      <bottom style="thin">
        <color indexed="55"/>
      </bottom>
      <diagonal/>
    </border>
    <border>
      <left style="double">
        <color indexed="55"/>
      </left>
      <right style="thin">
        <color indexed="55"/>
      </right>
      <top/>
      <bottom style="thin">
        <color indexed="55"/>
      </bottom>
      <diagonal/>
    </border>
    <border>
      <left/>
      <right style="double">
        <color indexed="55"/>
      </right>
      <top style="thin">
        <color indexed="55"/>
      </top>
      <bottom/>
      <diagonal/>
    </border>
    <border>
      <left style="double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double">
        <color indexed="55"/>
      </left>
      <right/>
      <top style="thin">
        <color indexed="55"/>
      </top>
      <bottom/>
      <diagonal/>
    </border>
    <border>
      <left style="double">
        <color indexed="55"/>
      </left>
      <right/>
      <top/>
      <bottom/>
      <diagonal/>
    </border>
    <border>
      <left style="double">
        <color indexed="55"/>
      </left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/>
      <bottom style="thin">
        <color indexed="23"/>
      </bottom>
      <diagonal/>
    </border>
    <border>
      <left style="thin">
        <color indexed="55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55"/>
      </left>
      <right style="thin">
        <color indexed="55"/>
      </right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medium">
        <color indexed="64"/>
      </top>
      <bottom style="thin">
        <color indexed="55"/>
      </bottom>
      <diagonal/>
    </border>
    <border>
      <left style="thin">
        <color indexed="55"/>
      </left>
      <right/>
      <top style="medium">
        <color indexed="64"/>
      </top>
      <bottom style="thin">
        <color indexed="55"/>
      </bottom>
      <diagonal/>
    </border>
    <border>
      <left/>
      <right style="double">
        <color indexed="55"/>
      </right>
      <top style="thin">
        <color indexed="55"/>
      </top>
      <bottom style="thin">
        <color indexed="55"/>
      </bottom>
      <diagonal/>
    </border>
    <border>
      <left/>
      <right style="double">
        <color indexed="55"/>
      </right>
      <top style="medium">
        <color indexed="64"/>
      </top>
      <bottom style="thin">
        <color indexed="55"/>
      </bottom>
      <diagonal/>
    </border>
    <border>
      <left style="double">
        <color indexed="55"/>
      </left>
      <right/>
      <top style="thin">
        <color indexed="55"/>
      </top>
      <bottom style="thin">
        <color indexed="55"/>
      </bottom>
      <diagonal/>
    </border>
    <border>
      <left style="double">
        <color indexed="55"/>
      </left>
      <right/>
      <top style="medium">
        <color indexed="64"/>
      </top>
      <bottom/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 style="thin">
        <color indexed="23"/>
      </right>
      <top style="medium">
        <color theme="1"/>
      </top>
      <bottom style="thin">
        <color theme="1"/>
      </bottom>
      <diagonal/>
    </border>
    <border>
      <left style="thin">
        <color indexed="55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indexed="55"/>
      </right>
      <top/>
      <bottom style="thin">
        <color theme="1"/>
      </bottom>
      <diagonal/>
    </border>
    <border>
      <left/>
      <right style="medium">
        <color indexed="55"/>
      </right>
      <top/>
      <bottom style="thin">
        <color theme="1"/>
      </bottom>
      <diagonal/>
    </border>
    <border>
      <left style="medium">
        <color indexed="55"/>
      </left>
      <right/>
      <top/>
      <bottom style="thin">
        <color theme="1"/>
      </bottom>
      <diagonal/>
    </border>
    <border>
      <left/>
      <right style="thin">
        <color indexed="55"/>
      </right>
      <top style="medium">
        <color theme="1"/>
      </top>
      <bottom style="thin">
        <color indexed="55"/>
      </bottom>
      <diagonal/>
    </border>
    <border>
      <left/>
      <right/>
      <top style="medium">
        <color theme="1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theme="1"/>
      </bottom>
      <diagonal/>
    </border>
    <border>
      <left/>
      <right/>
      <top style="thin">
        <color indexed="55"/>
      </top>
      <bottom style="thin">
        <color theme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indexed="55"/>
      </bottom>
      <diagonal/>
    </border>
    <border>
      <left style="thin">
        <color theme="0" tint="-0.34998626667073579"/>
      </left>
      <right/>
      <top style="thin">
        <color indexed="55"/>
      </top>
      <bottom/>
      <diagonal/>
    </border>
    <border>
      <left style="thin">
        <color theme="0" tint="-0.34998626667073579"/>
      </left>
      <right/>
      <top/>
      <bottom style="thin">
        <color indexed="23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indexed="55"/>
      </bottom>
      <diagonal/>
    </border>
    <border>
      <left/>
      <right style="thin">
        <color theme="1"/>
      </right>
      <top style="thin">
        <color indexed="55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/>
      <bottom style="thin">
        <color indexed="55"/>
      </bottom>
      <diagonal/>
    </border>
    <border>
      <left/>
      <right/>
      <top style="medium">
        <color theme="1"/>
      </top>
      <bottom/>
      <diagonal/>
    </border>
    <border>
      <left/>
      <right style="thin">
        <color indexed="55"/>
      </right>
      <top style="medium">
        <color theme="1"/>
      </top>
      <bottom/>
      <diagonal/>
    </border>
    <border>
      <left style="thin">
        <color indexed="55"/>
      </left>
      <right/>
      <top style="medium">
        <color theme="1"/>
      </top>
      <bottom style="thin">
        <color indexed="55"/>
      </bottom>
      <diagonal/>
    </border>
    <border>
      <left/>
      <right style="medium">
        <color indexed="55"/>
      </right>
      <top style="medium">
        <color theme="1"/>
      </top>
      <bottom style="thin">
        <color indexed="55"/>
      </bottom>
      <diagonal/>
    </border>
    <border>
      <left style="thin">
        <color indexed="55"/>
      </left>
      <right/>
      <top style="medium">
        <color theme="1"/>
      </top>
      <bottom/>
      <diagonal/>
    </border>
    <border>
      <left/>
      <right style="medium">
        <color indexed="55"/>
      </right>
      <top style="medium">
        <color theme="1"/>
      </top>
      <bottom/>
      <diagonal/>
    </border>
    <border>
      <left style="medium">
        <color indexed="55"/>
      </left>
      <right/>
      <top style="medium">
        <color theme="1"/>
      </top>
      <bottom style="thin">
        <color indexed="55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55"/>
      </right>
      <top/>
      <bottom style="thin">
        <color auto="1"/>
      </bottom>
      <diagonal/>
    </border>
    <border>
      <left style="thin">
        <color indexed="55"/>
      </left>
      <right/>
      <top/>
      <bottom style="thin">
        <color auto="1"/>
      </bottom>
      <diagonal/>
    </border>
    <border>
      <left/>
      <right style="double">
        <color indexed="55"/>
      </right>
      <top/>
      <bottom style="thin">
        <color auto="1"/>
      </bottom>
      <diagonal/>
    </border>
    <border>
      <left style="double">
        <color indexed="55"/>
      </left>
      <right style="thin">
        <color indexed="55"/>
      </right>
      <top/>
      <bottom style="thin">
        <color auto="1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indexed="55"/>
      </right>
      <top/>
      <bottom style="thin">
        <color theme="0" tint="-0.499984740745262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/>
      <diagonal/>
    </border>
    <border>
      <left style="medium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theme="0" tint="-0.499984740745262"/>
      </left>
      <right/>
      <top/>
      <bottom/>
      <diagonal/>
    </border>
    <border>
      <left style="medium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theme="0" tint="-0.499984740745262"/>
      </bottom>
      <diagonal/>
    </border>
    <border>
      <left style="thin">
        <color indexed="55"/>
      </left>
      <right/>
      <top/>
      <bottom style="thin">
        <color theme="0" tint="-0.499984740745262"/>
      </bottom>
      <diagonal/>
    </border>
    <border>
      <left/>
      <right style="thin">
        <color indexed="55"/>
      </right>
      <top style="thin">
        <color indexed="23"/>
      </top>
      <bottom/>
      <diagonal/>
    </border>
    <border>
      <left style="thin">
        <color indexed="55"/>
      </left>
      <right style="thin">
        <color indexed="55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/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 style="thin">
        <color indexed="55"/>
      </top>
      <bottom/>
      <diagonal/>
    </border>
    <border>
      <left style="thin">
        <color theme="0" tint="-0.34998626667073579"/>
      </left>
      <right/>
      <top/>
      <bottom style="thin">
        <color theme="0" tint="-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55"/>
      </left>
      <right/>
      <top style="thin">
        <color indexed="23"/>
      </top>
      <bottom/>
      <diagonal/>
    </border>
    <border>
      <left style="thin">
        <color theme="0" tint="-0.34998626667073579"/>
      </left>
      <right/>
      <top style="thin">
        <color indexed="23"/>
      </top>
      <bottom/>
      <diagonal/>
    </border>
    <border>
      <left style="thin">
        <color theme="0" tint="-0.499984740745262"/>
      </left>
      <right/>
      <top/>
      <bottom style="thin">
        <color indexed="55"/>
      </bottom>
      <diagonal/>
    </border>
    <border>
      <left style="double">
        <color indexed="55"/>
      </left>
      <right/>
      <top/>
      <bottom style="thin">
        <color auto="1"/>
      </bottom>
      <diagonal/>
    </border>
    <border>
      <left style="thin">
        <color indexed="55"/>
      </left>
      <right style="thin">
        <color indexed="55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55"/>
      </right>
      <top style="thin">
        <color auto="1"/>
      </top>
      <bottom/>
      <diagonal/>
    </border>
    <border>
      <left/>
      <right style="double">
        <color indexed="55"/>
      </right>
      <top style="thin">
        <color auto="1"/>
      </top>
      <bottom/>
      <diagonal/>
    </border>
    <border>
      <left style="double">
        <color indexed="55"/>
      </left>
      <right style="thin">
        <color indexed="55"/>
      </right>
      <top style="thin">
        <color auto="1"/>
      </top>
      <bottom/>
      <diagonal/>
    </border>
    <border>
      <left style="thin">
        <color indexed="55"/>
      </left>
      <right style="thin">
        <color indexed="55"/>
      </right>
      <top style="thin">
        <color auto="1"/>
      </top>
      <bottom/>
      <diagonal/>
    </border>
    <border>
      <left style="thin">
        <color indexed="55"/>
      </left>
      <right/>
      <top style="thin">
        <color auto="1"/>
      </top>
      <bottom/>
      <diagonal/>
    </border>
  </borders>
  <cellStyleXfs count="147">
    <xf numFmtId="0" fontId="0" fillId="0" borderId="0"/>
    <xf numFmtId="171" fontId="19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65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24" fillId="0" borderId="0"/>
    <xf numFmtId="0" fontId="35" fillId="0" borderId="0"/>
    <xf numFmtId="0" fontId="15" fillId="0" borderId="0"/>
    <xf numFmtId="0" fontId="23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20" fillId="0" borderId="0"/>
    <xf numFmtId="9" fontId="16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16" fillId="0" borderId="0"/>
    <xf numFmtId="0" fontId="6" fillId="0" borderId="0"/>
    <xf numFmtId="0" fontId="46" fillId="0" borderId="0" applyNumberFormat="0" applyFill="0" applyBorder="0" applyAlignment="0" applyProtection="0"/>
    <xf numFmtId="0" fontId="47" fillId="0" borderId="106" applyNumberFormat="0" applyFill="0" applyAlignment="0" applyProtection="0"/>
    <xf numFmtId="0" fontId="48" fillId="0" borderId="107" applyNumberFormat="0" applyFill="0" applyAlignment="0" applyProtection="0"/>
    <xf numFmtId="0" fontId="49" fillId="0" borderId="108" applyNumberFormat="0" applyFill="0" applyAlignment="0" applyProtection="0"/>
    <xf numFmtId="0" fontId="49" fillId="0" borderId="0" applyNumberFormat="0" applyFill="0" applyBorder="0" applyAlignment="0" applyProtection="0"/>
    <xf numFmtId="0" fontId="50" fillId="5" borderId="0" applyNumberFormat="0" applyBorder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109" applyNumberFormat="0" applyAlignment="0" applyProtection="0"/>
    <xf numFmtId="0" fontId="54" fillId="9" borderId="110" applyNumberFormat="0" applyAlignment="0" applyProtection="0"/>
    <xf numFmtId="0" fontId="55" fillId="9" borderId="109" applyNumberFormat="0" applyAlignment="0" applyProtection="0"/>
    <xf numFmtId="0" fontId="56" fillId="0" borderId="111" applyNumberFormat="0" applyFill="0" applyAlignment="0" applyProtection="0"/>
    <xf numFmtId="0" fontId="57" fillId="10" borderId="112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14" applyNumberFormat="0" applyFill="0" applyAlignment="0" applyProtection="0"/>
    <xf numFmtId="0" fontId="61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61" fillId="35" borderId="0" applyNumberFormat="0" applyBorder="0" applyAlignment="0" applyProtection="0"/>
    <xf numFmtId="0" fontId="5" fillId="0" borderId="0"/>
    <xf numFmtId="0" fontId="5" fillId="11" borderId="113" applyNumberFormat="0" applyFont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694">
    <xf numFmtId="0" fontId="0" fillId="0" borderId="0" xfId="0"/>
    <xf numFmtId="166" fontId="18" fillId="0" borderId="0" xfId="0" applyNumberFormat="1" applyFont="1"/>
    <xf numFmtId="0" fontId="36" fillId="3" borderId="0" xfId="0" applyFont="1" applyFill="1" applyBorder="1" applyAlignment="1">
      <alignment horizontal="left" vertical="center"/>
    </xf>
    <xf numFmtId="0" fontId="25" fillId="2" borderId="0" xfId="34" applyFont="1" applyFill="1" applyAlignment="1">
      <alignment vertical="center" wrapText="1"/>
    </xf>
    <xf numFmtId="0" fontId="25" fillId="0" borderId="0" xfId="34" applyFont="1" applyAlignment="1">
      <alignment vertical="center" wrapText="1"/>
    </xf>
    <xf numFmtId="0" fontId="25" fillId="0" borderId="0" xfId="34" applyFont="1" applyAlignment="1">
      <alignment horizontal="center" vertical="center" wrapText="1"/>
    </xf>
    <xf numFmtId="0" fontId="26" fillId="2" borderId="0" xfId="34" applyFont="1" applyFill="1" applyAlignment="1">
      <alignment vertical="center" wrapText="1"/>
    </xf>
    <xf numFmtId="0" fontId="26" fillId="0" borderId="0" xfId="34" applyFont="1" applyAlignment="1">
      <alignment vertical="center" wrapText="1"/>
    </xf>
    <xf numFmtId="0" fontId="27" fillId="4" borderId="54" xfId="0" applyFont="1" applyFill="1" applyBorder="1" applyAlignment="1">
      <alignment horizontal="center" vertical="center" wrapText="1"/>
    </xf>
    <xf numFmtId="0" fontId="27" fillId="4" borderId="55" xfId="0" applyFont="1" applyFill="1" applyBorder="1" applyAlignment="1">
      <alignment horizontal="center" vertical="center" wrapText="1"/>
    </xf>
    <xf numFmtId="0" fontId="18" fillId="0" borderId="0" xfId="34" applyFont="1" applyFill="1" applyBorder="1" applyAlignment="1">
      <alignment horizontal="center" vertical="center" wrapText="1"/>
    </xf>
    <xf numFmtId="167" fontId="18" fillId="0" borderId="1" xfId="34" applyNumberFormat="1" applyFont="1" applyBorder="1" applyAlignment="1">
      <alignment horizontal="right" vertical="center" wrapText="1" indent="2"/>
    </xf>
    <xf numFmtId="167" fontId="18" fillId="0" borderId="0" xfId="34" applyNumberFormat="1" applyFont="1" applyBorder="1" applyAlignment="1">
      <alignment horizontal="right" vertical="center" wrapText="1" indent="2"/>
    </xf>
    <xf numFmtId="167" fontId="18" fillId="0" borderId="0" xfId="34" applyNumberFormat="1" applyFont="1" applyBorder="1" applyAlignment="1">
      <alignment vertical="center" wrapText="1"/>
    </xf>
    <xf numFmtId="0" fontId="18" fillId="0" borderId="2" xfId="34" applyFont="1" applyFill="1" applyBorder="1" applyAlignment="1">
      <alignment horizontal="center" vertical="center" wrapText="1"/>
    </xf>
    <xf numFmtId="167" fontId="18" fillId="0" borderId="3" xfId="34" applyNumberFormat="1" applyFont="1" applyBorder="1" applyAlignment="1">
      <alignment horizontal="right" vertical="center" wrapText="1" indent="2"/>
    </xf>
    <xf numFmtId="167" fontId="18" fillId="0" borderId="2" xfId="34" applyNumberFormat="1" applyFont="1" applyBorder="1" applyAlignment="1">
      <alignment horizontal="right" vertical="center" wrapText="1" indent="2"/>
    </xf>
    <xf numFmtId="167" fontId="18" fillId="0" borderId="2" xfId="34" applyNumberFormat="1" applyFont="1" applyBorder="1" applyAlignment="1">
      <alignment vertical="center" wrapText="1"/>
    </xf>
    <xf numFmtId="0" fontId="18" fillId="0" borderId="4" xfId="34" applyFont="1" applyBorder="1" applyAlignment="1">
      <alignment horizontal="center" vertical="center" wrapText="1"/>
    </xf>
    <xf numFmtId="0" fontId="18" fillId="0" borderId="2" xfId="34" applyFont="1" applyBorder="1" applyAlignment="1">
      <alignment horizontal="center" vertical="center" wrapText="1"/>
    </xf>
    <xf numFmtId="167" fontId="18" fillId="0" borderId="2" xfId="34" applyNumberFormat="1" applyFont="1" applyBorder="1" applyAlignment="1">
      <alignment horizontal="right" vertical="center" wrapText="1"/>
    </xf>
    <xf numFmtId="0" fontId="28" fillId="0" borderId="0" xfId="13" applyFont="1"/>
    <xf numFmtId="0" fontId="16" fillId="0" borderId="0" xfId="0" applyFont="1"/>
    <xf numFmtId="0" fontId="16" fillId="0" borderId="0" xfId="0" applyFont="1" applyAlignment="1">
      <alignment horizontal="left" vertical="center"/>
    </xf>
    <xf numFmtId="0" fontId="30" fillId="4" borderId="0" xfId="10" applyFont="1" applyFill="1" applyAlignment="1" applyProtection="1">
      <alignment horizontal="left" vertical="center"/>
    </xf>
    <xf numFmtId="0" fontId="31" fillId="0" borderId="0" xfId="10" applyFont="1" applyFill="1" applyAlignment="1" applyProtection="1">
      <alignment horizontal="left" vertical="center"/>
    </xf>
    <xf numFmtId="0" fontId="18" fillId="0" borderId="0" xfId="0" applyFont="1" applyAlignment="1">
      <alignment horizontal="left" vertical="center"/>
    </xf>
    <xf numFmtId="0" fontId="32" fillId="0" borderId="0" xfId="0" applyFont="1" applyBorder="1" applyAlignment="1">
      <alignment vertical="center"/>
    </xf>
    <xf numFmtId="0" fontId="18" fillId="0" borderId="0" xfId="0" applyFont="1" applyFill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70" fontId="16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16" fillId="4" borderId="0" xfId="0" applyFont="1" applyFill="1" applyBorder="1" applyAlignment="1">
      <alignment vertical="center"/>
    </xf>
    <xf numFmtId="0" fontId="27" fillId="4" borderId="5" xfId="0" applyFont="1" applyFill="1" applyBorder="1" applyAlignment="1">
      <alignment vertical="center" wrapText="1"/>
    </xf>
    <xf numFmtId="0" fontId="27" fillId="4" borderId="4" xfId="0" applyFont="1" applyFill="1" applyBorder="1" applyAlignment="1">
      <alignment horizontal="center" vertical="center" wrapText="1"/>
    </xf>
    <xf numFmtId="0" fontId="27" fillId="4" borderId="6" xfId="0" applyFont="1" applyFill="1" applyBorder="1" applyAlignment="1">
      <alignment horizontal="center" vertical="center" wrapText="1"/>
    </xf>
    <xf numFmtId="0" fontId="27" fillId="4" borderId="7" xfId="0" applyFont="1" applyFill="1" applyBorder="1" applyAlignment="1">
      <alignment vertical="center" wrapText="1"/>
    </xf>
    <xf numFmtId="0" fontId="27" fillId="4" borderId="4" xfId="0" applyFont="1" applyFill="1" applyBorder="1" applyAlignment="1">
      <alignment vertical="center" wrapText="1"/>
    </xf>
    <xf numFmtId="0" fontId="27" fillId="4" borderId="56" xfId="0" applyFont="1" applyFill="1" applyBorder="1" applyAlignment="1">
      <alignment horizontal="center" vertical="center" wrapText="1"/>
    </xf>
    <xf numFmtId="0" fontId="27" fillId="4" borderId="57" xfId="0" applyFont="1" applyFill="1" applyBorder="1" applyAlignment="1">
      <alignment horizontal="center" vertical="center" wrapText="1"/>
    </xf>
    <xf numFmtId="0" fontId="27" fillId="4" borderId="58" xfId="0" applyFont="1" applyFill="1" applyBorder="1" applyAlignment="1">
      <alignment horizontal="center" vertical="center" wrapText="1"/>
    </xf>
    <xf numFmtId="0" fontId="27" fillId="4" borderId="59" xfId="0" applyFont="1" applyFill="1" applyBorder="1" applyAlignment="1">
      <alignment horizontal="center" vertical="center" wrapText="1"/>
    </xf>
    <xf numFmtId="0" fontId="27" fillId="4" borderId="6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18" fillId="2" borderId="8" xfId="0" applyFont="1" applyFill="1" applyBorder="1" applyAlignment="1">
      <alignment horizontal="left" vertical="center" wrapText="1"/>
    </xf>
    <xf numFmtId="166" fontId="18" fillId="2" borderId="1" xfId="0" applyNumberFormat="1" applyFont="1" applyFill="1" applyBorder="1" applyAlignment="1">
      <alignment horizontal="right" vertical="center" indent="1"/>
    </xf>
    <xf numFmtId="166" fontId="18" fillId="0" borderId="1" xfId="0" applyNumberFormat="1" applyFont="1" applyFill="1" applyBorder="1" applyAlignment="1">
      <alignment horizontal="right" vertical="center" indent="1"/>
    </xf>
    <xf numFmtId="0" fontId="27" fillId="0" borderId="0" xfId="0" applyFont="1" applyFill="1" applyBorder="1" applyAlignment="1">
      <alignment vertical="center" wrapText="1"/>
    </xf>
    <xf numFmtId="0" fontId="27" fillId="0" borderId="8" xfId="0" applyFont="1" applyFill="1" applyBorder="1" applyAlignment="1">
      <alignment vertical="center" wrapText="1"/>
    </xf>
    <xf numFmtId="166" fontId="18" fillId="2" borderId="0" xfId="0" applyNumberFormat="1" applyFont="1" applyFill="1" applyBorder="1" applyAlignment="1">
      <alignment horizontal="right" vertical="center" indent="1"/>
    </xf>
    <xf numFmtId="2" fontId="18" fillId="2" borderId="9" xfId="0" applyNumberFormat="1" applyFont="1" applyFill="1" applyBorder="1" applyAlignment="1">
      <alignment horizontal="center" vertical="center"/>
    </xf>
    <xf numFmtId="166" fontId="18" fillId="2" borderId="8" xfId="0" applyNumberFormat="1" applyFont="1" applyFill="1" applyBorder="1" applyAlignment="1">
      <alignment horizontal="right" vertical="center" indent="1"/>
    </xf>
    <xf numFmtId="2" fontId="18" fillId="2" borderId="9" xfId="0" applyNumberFormat="1" applyFont="1" applyFill="1" applyBorder="1" applyAlignment="1">
      <alignment horizontal="right" vertical="center"/>
    </xf>
    <xf numFmtId="170" fontId="18" fillId="2" borderId="10" xfId="11" applyNumberFormat="1" applyFont="1" applyFill="1" applyBorder="1" applyAlignment="1">
      <alignment horizontal="right" vertical="center"/>
    </xf>
    <xf numFmtId="4" fontId="18" fillId="2" borderId="0" xfId="11" applyNumberFormat="1" applyFont="1" applyFill="1" applyBorder="1" applyAlignment="1">
      <alignment horizontal="right" vertical="center"/>
    </xf>
    <xf numFmtId="0" fontId="27" fillId="0" borderId="9" xfId="0" applyFont="1" applyFill="1" applyBorder="1" applyAlignment="1">
      <alignment vertical="center" wrapText="1"/>
    </xf>
    <xf numFmtId="170" fontId="18" fillId="2" borderId="0" xfId="11" applyNumberFormat="1" applyFont="1" applyFill="1" applyBorder="1" applyAlignment="1">
      <alignment horizontal="right" vertical="center"/>
    </xf>
    <xf numFmtId="170" fontId="18" fillId="2" borderId="0" xfId="11" applyNumberFormat="1" applyFont="1" applyFill="1" applyBorder="1" applyAlignment="1">
      <alignment horizontal="right" vertical="center" indent="1"/>
    </xf>
    <xf numFmtId="0" fontId="18" fillId="2" borderId="0" xfId="0" applyFont="1" applyFill="1" applyBorder="1" applyAlignment="1">
      <alignment vertical="center"/>
    </xf>
    <xf numFmtId="166" fontId="18" fillId="2" borderId="0" xfId="0" applyNumberFormat="1" applyFont="1" applyFill="1" applyBorder="1" applyAlignment="1">
      <alignment horizontal="right" vertical="center"/>
    </xf>
    <xf numFmtId="1" fontId="18" fillId="2" borderId="8" xfId="0" applyNumberFormat="1" applyFont="1" applyFill="1" applyBorder="1" applyAlignment="1">
      <alignment horizontal="right" vertical="center"/>
    </xf>
    <xf numFmtId="166" fontId="18" fillId="2" borderId="9" xfId="0" applyNumberFormat="1" applyFont="1" applyFill="1" applyBorder="1" applyAlignment="1">
      <alignment horizontal="right" vertical="center"/>
    </xf>
    <xf numFmtId="1" fontId="18" fillId="0" borderId="8" xfId="0" applyNumberFormat="1" applyFont="1" applyFill="1" applyBorder="1" applyAlignment="1">
      <alignment horizontal="right" vertical="center"/>
    </xf>
    <xf numFmtId="0" fontId="18" fillId="2" borderId="11" xfId="0" applyFont="1" applyFill="1" applyBorder="1" applyAlignment="1">
      <alignment horizontal="left" vertical="center" wrapText="1"/>
    </xf>
    <xf numFmtId="166" fontId="18" fillId="2" borderId="3" xfId="0" applyNumberFormat="1" applyFont="1" applyFill="1" applyBorder="1" applyAlignment="1">
      <alignment horizontal="right" vertical="center" indent="1"/>
    </xf>
    <xf numFmtId="166" fontId="18" fillId="0" borderId="3" xfId="0" applyNumberFormat="1" applyFont="1" applyFill="1" applyBorder="1" applyAlignment="1">
      <alignment horizontal="right" vertical="center" indent="1"/>
    </xf>
    <xf numFmtId="166" fontId="18" fillId="2" borderId="2" xfId="0" applyNumberFormat="1" applyFont="1" applyFill="1" applyBorder="1" applyAlignment="1">
      <alignment horizontal="right" vertical="center"/>
    </xf>
    <xf numFmtId="1" fontId="18" fillId="2" borderId="11" xfId="0" applyNumberFormat="1" applyFont="1" applyFill="1" applyBorder="1" applyAlignment="1">
      <alignment horizontal="right" vertical="center"/>
    </xf>
    <xf numFmtId="166" fontId="18" fillId="2" borderId="2" xfId="0" applyNumberFormat="1" applyFont="1" applyFill="1" applyBorder="1" applyAlignment="1">
      <alignment horizontal="right" vertical="center" indent="1"/>
    </xf>
    <xf numFmtId="2" fontId="18" fillId="2" borderId="12" xfId="0" applyNumberFormat="1" applyFont="1" applyFill="1" applyBorder="1" applyAlignment="1">
      <alignment horizontal="right" vertical="center"/>
    </xf>
    <xf numFmtId="166" fontId="18" fillId="2" borderId="11" xfId="0" applyNumberFormat="1" applyFont="1" applyFill="1" applyBorder="1" applyAlignment="1">
      <alignment horizontal="right" vertical="center" indent="1"/>
    </xf>
    <xf numFmtId="170" fontId="18" fillId="2" borderId="13" xfId="11" applyNumberFormat="1" applyFont="1" applyFill="1" applyBorder="1" applyAlignment="1">
      <alignment horizontal="right" vertical="center"/>
    </xf>
    <xf numFmtId="4" fontId="18" fillId="2" borderId="2" xfId="11" applyNumberFormat="1" applyFont="1" applyFill="1" applyBorder="1" applyAlignment="1">
      <alignment horizontal="right" vertical="center"/>
    </xf>
    <xf numFmtId="166" fontId="18" fillId="2" borderId="12" xfId="0" applyNumberFormat="1" applyFont="1" applyFill="1" applyBorder="1" applyAlignment="1">
      <alignment horizontal="right" vertical="center"/>
    </xf>
    <xf numFmtId="170" fontId="18" fillId="2" borderId="2" xfId="11" applyNumberFormat="1" applyFont="1" applyFill="1" applyBorder="1" applyAlignment="1">
      <alignment horizontal="right" vertical="center"/>
    </xf>
    <xf numFmtId="1" fontId="18" fillId="0" borderId="11" xfId="0" applyNumberFormat="1" applyFont="1" applyFill="1" applyBorder="1" applyAlignment="1">
      <alignment horizontal="right" vertical="center"/>
    </xf>
    <xf numFmtId="170" fontId="18" fillId="2" borderId="2" xfId="11" applyNumberFormat="1" applyFont="1" applyFill="1" applyBorder="1" applyAlignment="1">
      <alignment horizontal="right" vertical="center" indent="1"/>
    </xf>
    <xf numFmtId="0" fontId="18" fillId="2" borderId="6" xfId="0" applyFont="1" applyFill="1" applyBorder="1" applyAlignment="1">
      <alignment horizontal="left" vertical="center" wrapText="1"/>
    </xf>
    <xf numFmtId="166" fontId="18" fillId="2" borderId="5" xfId="0" applyNumberFormat="1" applyFont="1" applyFill="1" applyBorder="1" applyAlignment="1">
      <alignment horizontal="right" vertical="center" indent="1"/>
    </xf>
    <xf numFmtId="166" fontId="18" fillId="0" borderId="5" xfId="0" applyNumberFormat="1" applyFont="1" applyFill="1" applyBorder="1" applyAlignment="1">
      <alignment horizontal="right" vertical="center" indent="1"/>
    </xf>
    <xf numFmtId="166" fontId="18" fillId="2" borderId="4" xfId="0" applyNumberFormat="1" applyFont="1" applyFill="1" applyBorder="1" applyAlignment="1">
      <alignment horizontal="right" vertical="center"/>
    </xf>
    <xf numFmtId="1" fontId="18" fillId="2" borderId="6" xfId="0" applyNumberFormat="1" applyFont="1" applyFill="1" applyBorder="1" applyAlignment="1">
      <alignment horizontal="right" vertical="center"/>
    </xf>
    <xf numFmtId="166" fontId="18" fillId="2" borderId="4" xfId="0" applyNumberFormat="1" applyFont="1" applyFill="1" applyBorder="1" applyAlignment="1">
      <alignment horizontal="right" vertical="center" indent="1"/>
    </xf>
    <xf numFmtId="2" fontId="18" fillId="2" borderId="7" xfId="0" applyNumberFormat="1" applyFont="1" applyFill="1" applyBorder="1" applyAlignment="1">
      <alignment horizontal="right" vertical="center"/>
    </xf>
    <xf numFmtId="166" fontId="18" fillId="2" borderId="6" xfId="0" applyNumberFormat="1" applyFont="1" applyFill="1" applyBorder="1" applyAlignment="1">
      <alignment horizontal="right" vertical="center" indent="1"/>
    </xf>
    <xf numFmtId="170" fontId="18" fillId="2" borderId="14" xfId="11" applyNumberFormat="1" applyFont="1" applyFill="1" applyBorder="1" applyAlignment="1">
      <alignment horizontal="right" vertical="center"/>
    </xf>
    <xf numFmtId="4" fontId="18" fillId="2" borderId="4" xfId="11" applyNumberFormat="1" applyFont="1" applyFill="1" applyBorder="1" applyAlignment="1">
      <alignment horizontal="right" vertical="center"/>
    </xf>
    <xf numFmtId="166" fontId="18" fillId="2" borderId="7" xfId="0" applyNumberFormat="1" applyFont="1" applyFill="1" applyBorder="1" applyAlignment="1">
      <alignment horizontal="right" vertical="center"/>
    </xf>
    <xf numFmtId="170" fontId="18" fillId="2" borderId="4" xfId="11" applyNumberFormat="1" applyFont="1" applyFill="1" applyBorder="1" applyAlignment="1">
      <alignment horizontal="right" vertical="center"/>
    </xf>
    <xf numFmtId="1" fontId="18" fillId="0" borderId="6" xfId="0" applyNumberFormat="1" applyFont="1" applyFill="1" applyBorder="1" applyAlignment="1">
      <alignment horizontal="right" vertical="center"/>
    </xf>
    <xf numFmtId="170" fontId="18" fillId="2" borderId="4" xfId="11" applyNumberFormat="1" applyFont="1" applyFill="1" applyBorder="1" applyAlignment="1">
      <alignment horizontal="right" vertical="center" indent="1"/>
    </xf>
    <xf numFmtId="0" fontId="18" fillId="2" borderId="2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166" fontId="18" fillId="0" borderId="4" xfId="0" applyNumberFormat="1" applyFont="1" applyFill="1" applyBorder="1" applyAlignment="1">
      <alignment horizontal="right" vertical="center"/>
    </xf>
    <xf numFmtId="166" fontId="18" fillId="0" borderId="6" xfId="0" applyNumberFormat="1" applyFont="1" applyFill="1" applyBorder="1" applyAlignment="1">
      <alignment horizontal="right" vertical="center"/>
    </xf>
    <xf numFmtId="166" fontId="18" fillId="0" borderId="4" xfId="0" applyNumberFormat="1" applyFont="1" applyFill="1" applyBorder="1" applyAlignment="1">
      <alignment horizontal="right" vertical="center" indent="1"/>
    </xf>
    <xf numFmtId="166" fontId="18" fillId="0" borderId="7" xfId="0" applyNumberFormat="1" applyFont="1" applyFill="1" applyBorder="1" applyAlignment="1">
      <alignment horizontal="right" vertical="center"/>
    </xf>
    <xf numFmtId="166" fontId="18" fillId="0" borderId="6" xfId="0" applyNumberFormat="1" applyFont="1" applyFill="1" applyBorder="1" applyAlignment="1">
      <alignment horizontal="right" vertical="center" indent="1"/>
    </xf>
    <xf numFmtId="170" fontId="18" fillId="0" borderId="14" xfId="11" applyNumberFormat="1" applyFont="1" applyFill="1" applyBorder="1" applyAlignment="1">
      <alignment horizontal="right" vertical="center"/>
    </xf>
    <xf numFmtId="4" fontId="18" fillId="0" borderId="4" xfId="11" applyNumberFormat="1" applyFont="1" applyFill="1" applyBorder="1" applyAlignment="1">
      <alignment horizontal="right" vertical="center"/>
    </xf>
    <xf numFmtId="170" fontId="18" fillId="0" borderId="4" xfId="11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left" vertical="center" wrapText="1"/>
    </xf>
    <xf numFmtId="166" fontId="18" fillId="0" borderId="0" xfId="0" applyNumberFormat="1" applyFont="1" applyFill="1" applyBorder="1" applyAlignment="1">
      <alignment horizontal="right" vertical="center"/>
    </xf>
    <xf numFmtId="166" fontId="18" fillId="0" borderId="8" xfId="0" applyNumberFormat="1" applyFont="1" applyFill="1" applyBorder="1" applyAlignment="1">
      <alignment horizontal="right" vertical="center"/>
    </xf>
    <xf numFmtId="166" fontId="18" fillId="0" borderId="0" xfId="0" applyNumberFormat="1" applyFont="1" applyFill="1" applyBorder="1" applyAlignment="1">
      <alignment horizontal="right" vertical="center" indent="1"/>
    </xf>
    <xf numFmtId="166" fontId="18" fillId="0" borderId="9" xfId="0" applyNumberFormat="1" applyFont="1" applyFill="1" applyBorder="1" applyAlignment="1">
      <alignment horizontal="right" vertical="center"/>
    </xf>
    <xf numFmtId="166" fontId="18" fillId="0" borderId="8" xfId="0" applyNumberFormat="1" applyFont="1" applyFill="1" applyBorder="1" applyAlignment="1">
      <alignment horizontal="right" vertical="center" indent="1"/>
    </xf>
    <xf numFmtId="170" fontId="18" fillId="0" borderId="10" xfId="11" applyNumberFormat="1" applyFont="1" applyFill="1" applyBorder="1" applyAlignment="1">
      <alignment horizontal="right" vertical="center"/>
    </xf>
    <xf numFmtId="4" fontId="18" fillId="0" borderId="0" xfId="11" applyNumberFormat="1" applyFont="1" applyFill="1" applyBorder="1" applyAlignment="1">
      <alignment horizontal="right" vertical="center"/>
    </xf>
    <xf numFmtId="170" fontId="18" fillId="0" borderId="0" xfId="11" applyNumberFormat="1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left" vertical="center" wrapText="1"/>
    </xf>
    <xf numFmtId="166" fontId="18" fillId="0" borderId="2" xfId="0" applyNumberFormat="1" applyFont="1" applyFill="1" applyBorder="1" applyAlignment="1">
      <alignment horizontal="right" vertical="center"/>
    </xf>
    <xf numFmtId="166" fontId="18" fillId="0" borderId="11" xfId="0" applyNumberFormat="1" applyFont="1" applyFill="1" applyBorder="1" applyAlignment="1">
      <alignment horizontal="right" vertical="center"/>
    </xf>
    <xf numFmtId="166" fontId="18" fillId="0" borderId="2" xfId="0" applyNumberFormat="1" applyFont="1" applyFill="1" applyBorder="1" applyAlignment="1">
      <alignment horizontal="right" vertical="center" indent="1"/>
    </xf>
    <xf numFmtId="166" fontId="18" fillId="0" borderId="12" xfId="0" applyNumberFormat="1" applyFont="1" applyFill="1" applyBorder="1" applyAlignment="1">
      <alignment horizontal="right" vertical="center"/>
    </xf>
    <xf numFmtId="166" fontId="18" fillId="0" borderId="11" xfId="0" applyNumberFormat="1" applyFont="1" applyFill="1" applyBorder="1" applyAlignment="1">
      <alignment horizontal="right" vertical="center" indent="1"/>
    </xf>
    <xf numFmtId="170" fontId="18" fillId="0" borderId="13" xfId="11" applyNumberFormat="1" applyFont="1" applyFill="1" applyBorder="1" applyAlignment="1">
      <alignment horizontal="right" vertical="center"/>
    </xf>
    <xf numFmtId="4" fontId="18" fillId="0" borderId="2" xfId="11" applyNumberFormat="1" applyFont="1" applyFill="1" applyBorder="1" applyAlignment="1">
      <alignment horizontal="right" vertical="center"/>
    </xf>
    <xf numFmtId="170" fontId="18" fillId="0" borderId="2" xfId="11" applyNumberFormat="1" applyFont="1" applyFill="1" applyBorder="1" applyAlignment="1">
      <alignment horizontal="right" vertical="center"/>
    </xf>
    <xf numFmtId="4" fontId="18" fillId="0" borderId="5" xfId="0" applyNumberFormat="1" applyFont="1" applyFill="1" applyBorder="1" applyAlignment="1">
      <alignment horizontal="right" vertical="center" indent="1"/>
    </xf>
    <xf numFmtId="0" fontId="18" fillId="0" borderId="0" xfId="0" applyFont="1" applyFill="1" applyBorder="1" applyAlignment="1">
      <alignment horizontal="left" vertical="center" wrapText="1"/>
    </xf>
    <xf numFmtId="4" fontId="18" fillId="0" borderId="1" xfId="0" applyNumberFormat="1" applyFont="1" applyFill="1" applyBorder="1" applyAlignment="1">
      <alignment horizontal="right" vertical="center" indent="1"/>
    </xf>
    <xf numFmtId="4" fontId="18" fillId="0" borderId="3" xfId="0" applyNumberFormat="1" applyFont="1" applyFill="1" applyBorder="1" applyAlignment="1">
      <alignment horizontal="right" vertical="center" indent="1"/>
    </xf>
    <xf numFmtId="0" fontId="18" fillId="0" borderId="2" xfId="0" applyFont="1" applyFill="1" applyBorder="1" applyAlignment="1">
      <alignment horizontal="left" vertical="center" wrapText="1"/>
    </xf>
    <xf numFmtId="4" fontId="18" fillId="0" borderId="2" xfId="0" applyNumberFormat="1" applyFont="1" applyFill="1" applyBorder="1" applyAlignment="1">
      <alignment horizontal="right" vertical="center" indent="1"/>
    </xf>
    <xf numFmtId="4" fontId="18" fillId="0" borderId="4" xfId="0" applyNumberFormat="1" applyFont="1" applyFill="1" applyBorder="1" applyAlignment="1">
      <alignment horizontal="right" vertical="center" indent="1"/>
    </xf>
    <xf numFmtId="4" fontId="18" fillId="0" borderId="0" xfId="0" applyNumberFormat="1" applyFont="1" applyFill="1" applyBorder="1" applyAlignment="1">
      <alignment horizontal="right" vertical="center" indent="1"/>
    </xf>
    <xf numFmtId="167" fontId="18" fillId="0" borderId="4" xfId="0" applyNumberFormat="1" applyFont="1" applyFill="1" applyBorder="1" applyAlignment="1">
      <alignment horizontal="right" vertical="center" indent="1"/>
    </xf>
    <xf numFmtId="167" fontId="18" fillId="0" borderId="0" xfId="0" applyNumberFormat="1" applyFont="1" applyFill="1" applyBorder="1" applyAlignment="1">
      <alignment horizontal="right" vertical="center" indent="1"/>
    </xf>
    <xf numFmtId="167" fontId="18" fillId="0" borderId="2" xfId="0" applyNumberFormat="1" applyFont="1" applyFill="1" applyBorder="1" applyAlignment="1">
      <alignment horizontal="right" vertical="center" indent="1"/>
    </xf>
    <xf numFmtId="167" fontId="18" fillId="0" borderId="5" xfId="0" applyNumberFormat="1" applyFont="1" applyFill="1" applyBorder="1" applyAlignment="1">
      <alignment horizontal="right" vertical="center" indent="1"/>
    </xf>
    <xf numFmtId="167" fontId="18" fillId="0" borderId="1" xfId="0" applyNumberFormat="1" applyFont="1" applyFill="1" applyBorder="1" applyAlignment="1">
      <alignment horizontal="right" vertical="center" indent="1"/>
    </xf>
    <xf numFmtId="2" fontId="16" fillId="0" borderId="0" xfId="33" applyNumberFormat="1" applyFont="1"/>
    <xf numFmtId="49" fontId="27" fillId="4" borderId="0" xfId="0" applyNumberFormat="1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/>
    </xf>
    <xf numFmtId="166" fontId="18" fillId="4" borderId="0" xfId="0" applyNumberFormat="1" applyFont="1" applyFill="1" applyBorder="1" applyAlignment="1">
      <alignment horizontal="right" vertical="center"/>
    </xf>
    <xf numFmtId="166" fontId="27" fillId="4" borderId="0" xfId="0" applyNumberFormat="1" applyFont="1" applyFill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vertical="center"/>
    </xf>
    <xf numFmtId="0" fontId="27" fillId="4" borderId="57" xfId="0" applyFont="1" applyFill="1" applyBorder="1" applyAlignment="1">
      <alignment horizontal="center" vertical="center"/>
    </xf>
    <xf numFmtId="0" fontId="27" fillId="4" borderId="58" xfId="0" applyFont="1" applyFill="1" applyBorder="1" applyAlignment="1">
      <alignment horizontal="center" vertical="center"/>
    </xf>
    <xf numFmtId="164" fontId="16" fillId="4" borderId="0" xfId="12" applyNumberFormat="1" applyFont="1" applyFill="1" applyBorder="1" applyAlignment="1">
      <alignment vertical="center"/>
    </xf>
    <xf numFmtId="0" fontId="18" fillId="2" borderId="8" xfId="0" applyFont="1" applyFill="1" applyBorder="1" applyAlignment="1">
      <alignment horizontal="left" wrapText="1"/>
    </xf>
    <xf numFmtId="166" fontId="18" fillId="2" borderId="8" xfId="0" applyNumberFormat="1" applyFont="1" applyFill="1" applyBorder="1" applyAlignment="1">
      <alignment horizontal="right" vertical="center"/>
    </xf>
    <xf numFmtId="164" fontId="18" fillId="2" borderId="0" xfId="12" applyNumberFormat="1" applyFont="1" applyFill="1" applyBorder="1" applyAlignment="1">
      <alignment vertical="center"/>
    </xf>
    <xf numFmtId="0" fontId="18" fillId="2" borderId="11" xfId="0" applyFont="1" applyFill="1" applyBorder="1" applyAlignment="1">
      <alignment horizontal="left" wrapText="1"/>
    </xf>
    <xf numFmtId="166" fontId="18" fillId="2" borderId="11" xfId="0" applyNumberFormat="1" applyFont="1" applyFill="1" applyBorder="1" applyAlignment="1">
      <alignment horizontal="right" vertical="center"/>
    </xf>
    <xf numFmtId="0" fontId="18" fillId="2" borderId="6" xfId="0" applyFont="1" applyFill="1" applyBorder="1" applyAlignment="1">
      <alignment horizontal="left" wrapText="1"/>
    </xf>
    <xf numFmtId="0" fontId="18" fillId="2" borderId="4" xfId="0" applyFont="1" applyFill="1" applyBorder="1" applyAlignment="1">
      <alignment horizontal="left" vertical="center" wrapText="1"/>
    </xf>
    <xf numFmtId="166" fontId="18" fillId="2" borderId="5" xfId="0" applyNumberFormat="1" applyFont="1" applyFill="1" applyBorder="1" applyAlignment="1">
      <alignment horizontal="right" vertical="center"/>
    </xf>
    <xf numFmtId="166" fontId="18" fillId="2" borderId="6" xfId="0" applyNumberFormat="1" applyFont="1" applyFill="1" applyBorder="1" applyAlignment="1">
      <alignment horizontal="right" vertical="center"/>
    </xf>
    <xf numFmtId="166" fontId="18" fillId="2" borderId="1" xfId="0" applyNumberFormat="1" applyFont="1" applyFill="1" applyBorder="1" applyAlignment="1">
      <alignment horizontal="right" vertical="center"/>
    </xf>
    <xf numFmtId="166" fontId="18" fillId="2" borderId="3" xfId="0" applyNumberFormat="1" applyFont="1" applyFill="1" applyBorder="1" applyAlignment="1">
      <alignment horizontal="right" vertical="center"/>
    </xf>
    <xf numFmtId="0" fontId="18" fillId="2" borderId="0" xfId="0" applyFont="1" applyFill="1" applyBorder="1" applyAlignment="1">
      <alignment horizontal="left" wrapText="1"/>
    </xf>
    <xf numFmtId="0" fontId="18" fillId="2" borderId="2" xfId="0" applyFont="1" applyFill="1" applyBorder="1" applyAlignment="1">
      <alignment horizontal="left" wrapText="1"/>
    </xf>
    <xf numFmtId="167" fontId="18" fillId="2" borderId="4" xfId="0" applyNumberFormat="1" applyFont="1" applyFill="1" applyBorder="1" applyAlignment="1">
      <alignment horizontal="right" vertical="center"/>
    </xf>
    <xf numFmtId="167" fontId="18" fillId="2" borderId="6" xfId="0" applyNumberFormat="1" applyFont="1" applyFill="1" applyBorder="1" applyAlignment="1">
      <alignment horizontal="right" vertical="center"/>
    </xf>
    <xf numFmtId="167" fontId="18" fillId="2" borderId="0" xfId="0" applyNumberFormat="1" applyFont="1" applyFill="1" applyBorder="1" applyAlignment="1">
      <alignment horizontal="right" vertical="center"/>
    </xf>
    <xf numFmtId="167" fontId="18" fillId="2" borderId="8" xfId="0" applyNumberFormat="1" applyFont="1" applyFill="1" applyBorder="1" applyAlignment="1">
      <alignment horizontal="right" vertical="center"/>
    </xf>
    <xf numFmtId="167" fontId="18" fillId="2" borderId="2" xfId="0" applyNumberFormat="1" applyFont="1" applyFill="1" applyBorder="1" applyAlignment="1">
      <alignment horizontal="right" vertical="center"/>
    </xf>
    <xf numFmtId="167" fontId="18" fillId="2" borderId="11" xfId="0" applyNumberFormat="1" applyFont="1" applyFill="1" applyBorder="1" applyAlignment="1">
      <alignment horizontal="right" vertical="center"/>
    </xf>
    <xf numFmtId="168" fontId="18" fillId="2" borderId="0" xfId="12" applyNumberFormat="1" applyFont="1" applyFill="1" applyBorder="1" applyAlignment="1">
      <alignment vertical="center"/>
    </xf>
    <xf numFmtId="2" fontId="16" fillId="0" borderId="0" xfId="32" applyNumberFormat="1" applyFont="1"/>
    <xf numFmtId="0" fontId="37" fillId="0" borderId="0" xfId="14" applyFont="1"/>
    <xf numFmtId="0" fontId="37" fillId="4" borderId="0" xfId="14" applyFont="1" applyFill="1"/>
    <xf numFmtId="0" fontId="16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27" fillId="4" borderId="61" xfId="0" applyFont="1" applyFill="1" applyBorder="1" applyAlignment="1">
      <alignment horizontal="center" vertical="center" wrapText="1"/>
    </xf>
    <xf numFmtId="0" fontId="27" fillId="4" borderId="62" xfId="0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0" fontId="27" fillId="4" borderId="63" xfId="0" applyFont="1" applyFill="1" applyBorder="1" applyAlignment="1">
      <alignment horizontal="center" vertical="center" wrapText="1"/>
    </xf>
    <xf numFmtId="0" fontId="27" fillId="4" borderId="64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vertical="center"/>
    </xf>
    <xf numFmtId="0" fontId="18" fillId="4" borderId="0" xfId="0" applyFont="1" applyFill="1" applyAlignment="1">
      <alignment vertical="center"/>
    </xf>
    <xf numFmtId="167" fontId="18" fillId="2" borderId="0" xfId="0" applyNumberFormat="1" applyFont="1" applyFill="1" applyBorder="1" applyAlignment="1">
      <alignment horizontal="right" vertical="center" wrapText="1"/>
    </xf>
    <xf numFmtId="167" fontId="18" fillId="2" borderId="2" xfId="0" applyNumberFormat="1" applyFont="1" applyFill="1" applyBorder="1" applyAlignment="1">
      <alignment horizontal="right" vertical="center" wrapText="1"/>
    </xf>
    <xf numFmtId="167" fontId="18" fillId="2" borderId="4" xfId="0" applyNumberFormat="1" applyFont="1" applyFill="1" applyBorder="1" applyAlignment="1">
      <alignment horizontal="right" vertical="center" wrapText="1"/>
    </xf>
    <xf numFmtId="167" fontId="18" fillId="2" borderId="3" xfId="0" applyNumberFormat="1" applyFont="1" applyFill="1" applyBorder="1" applyAlignment="1">
      <alignment horizontal="right" vertical="center" wrapText="1"/>
    </xf>
    <xf numFmtId="167" fontId="18" fillId="2" borderId="5" xfId="0" applyNumberFormat="1" applyFont="1" applyFill="1" applyBorder="1" applyAlignment="1">
      <alignment horizontal="right" vertical="center" wrapText="1"/>
    </xf>
    <xf numFmtId="167" fontId="18" fillId="2" borderId="1" xfId="0" applyNumberFormat="1" applyFont="1" applyFill="1" applyBorder="1" applyAlignment="1">
      <alignment horizontal="right" vertical="center" wrapText="1"/>
    </xf>
    <xf numFmtId="168" fontId="27" fillId="4" borderId="0" xfId="12" applyNumberFormat="1" applyFont="1" applyFill="1" applyBorder="1" applyAlignment="1">
      <alignment vertical="center"/>
    </xf>
    <xf numFmtId="0" fontId="27" fillId="4" borderId="0" xfId="0" applyFont="1" applyFill="1" applyAlignment="1">
      <alignment vertical="center"/>
    </xf>
    <xf numFmtId="0" fontId="16" fillId="4" borderId="0" xfId="0" applyFont="1" applyFill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/>
    </xf>
    <xf numFmtId="166" fontId="18" fillId="0" borderId="0" xfId="0" applyNumberFormat="1" applyFont="1" applyBorder="1" applyAlignment="1">
      <alignment vertical="center"/>
    </xf>
    <xf numFmtId="0" fontId="33" fillId="0" borderId="0" xfId="0" applyFont="1" applyBorder="1" applyAlignment="1">
      <alignment horizontal="left"/>
    </xf>
    <xf numFmtId="0" fontId="33" fillId="0" borderId="0" xfId="0" applyFont="1" applyFill="1" applyBorder="1" applyAlignment="1">
      <alignment vertical="center"/>
    </xf>
    <xf numFmtId="0" fontId="27" fillId="4" borderId="15" xfId="0" applyFont="1" applyFill="1" applyBorder="1" applyAlignment="1">
      <alignment vertical="center" wrapText="1"/>
    </xf>
    <xf numFmtId="0" fontId="27" fillId="4" borderId="16" xfId="0" applyFont="1" applyFill="1" applyBorder="1" applyAlignment="1">
      <alignment vertical="center" wrapText="1"/>
    </xf>
    <xf numFmtId="0" fontId="27" fillId="4" borderId="17" xfId="0" applyFont="1" applyFill="1" applyBorder="1" applyAlignment="1">
      <alignment horizontal="center" vertical="center" wrapText="1"/>
    </xf>
    <xf numFmtId="0" fontId="27" fillId="4" borderId="8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center" vertical="center" wrapText="1"/>
    </xf>
    <xf numFmtId="0" fontId="27" fillId="4" borderId="20" xfId="0" applyFont="1" applyFill="1" applyBorder="1" applyAlignment="1">
      <alignment horizontal="center" vertical="center" wrapText="1"/>
    </xf>
    <xf numFmtId="0" fontId="27" fillId="4" borderId="21" xfId="0" applyFont="1" applyFill="1" applyBorder="1" applyAlignment="1">
      <alignment horizontal="center" vertical="center" wrapText="1"/>
    </xf>
    <xf numFmtId="0" fontId="27" fillId="4" borderId="22" xfId="0" applyFont="1" applyFill="1" applyBorder="1" applyAlignment="1">
      <alignment horizontal="center" vertical="center" wrapText="1"/>
    </xf>
    <xf numFmtId="0" fontId="27" fillId="4" borderId="23" xfId="0" applyFont="1" applyFill="1" applyBorder="1" applyAlignment="1">
      <alignment horizontal="center" vertical="center" wrapText="1"/>
    </xf>
    <xf numFmtId="0" fontId="27" fillId="4" borderId="2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wrapText="1"/>
    </xf>
    <xf numFmtId="167" fontId="18" fillId="0" borderId="0" xfId="0" applyNumberFormat="1" applyFont="1" applyFill="1" applyBorder="1" applyAlignment="1">
      <alignment horizontal="right" vertical="center" wrapText="1"/>
    </xf>
    <xf numFmtId="167" fontId="18" fillId="0" borderId="8" xfId="0" applyNumberFormat="1" applyFont="1" applyFill="1" applyBorder="1" applyAlignment="1">
      <alignment horizontal="right" vertical="center" wrapText="1"/>
    </xf>
    <xf numFmtId="167" fontId="18" fillId="0" borderId="1" xfId="0" applyNumberFormat="1" applyFont="1" applyFill="1" applyBorder="1" applyAlignment="1">
      <alignment horizontal="right" vertical="center" wrapText="1"/>
    </xf>
    <xf numFmtId="167" fontId="18" fillId="0" borderId="25" xfId="0" applyNumberFormat="1" applyFont="1" applyFill="1" applyBorder="1" applyAlignment="1">
      <alignment horizontal="right" vertical="center" wrapText="1"/>
    </xf>
    <xf numFmtId="167" fontId="18" fillId="0" borderId="26" xfId="0" applyNumberFormat="1" applyFont="1" applyFill="1" applyBorder="1" applyAlignment="1">
      <alignment horizontal="right" vertical="center" wrapText="1"/>
    </xf>
    <xf numFmtId="167" fontId="18" fillId="0" borderId="18" xfId="0" applyNumberFormat="1" applyFont="1" applyFill="1" applyBorder="1" applyAlignment="1">
      <alignment horizontal="right" vertical="center" wrapText="1"/>
    </xf>
    <xf numFmtId="167" fontId="18" fillId="0" borderId="3" xfId="0" applyNumberFormat="1" applyFont="1" applyFill="1" applyBorder="1" applyAlignment="1">
      <alignment horizontal="right" vertical="center" wrapText="1"/>
    </xf>
    <xf numFmtId="167" fontId="18" fillId="0" borderId="2" xfId="0" applyNumberFormat="1" applyFont="1" applyFill="1" applyBorder="1" applyAlignment="1">
      <alignment horizontal="right" vertical="center" wrapText="1"/>
    </xf>
    <xf numFmtId="167" fontId="18" fillId="0" borderId="27" xfId="0" applyNumberFormat="1" applyFont="1" applyFill="1" applyBorder="1" applyAlignment="1">
      <alignment horizontal="right" vertical="center" wrapText="1"/>
    </xf>
    <xf numFmtId="167" fontId="18" fillId="0" borderId="28" xfId="0" applyNumberFormat="1" applyFont="1" applyFill="1" applyBorder="1" applyAlignment="1">
      <alignment horizontal="right" vertical="center" wrapText="1"/>
    </xf>
    <xf numFmtId="0" fontId="18" fillId="0" borderId="4" xfId="0" applyFont="1" applyFill="1" applyBorder="1" applyAlignment="1">
      <alignment horizontal="left" wrapText="1"/>
    </xf>
    <xf numFmtId="167" fontId="18" fillId="0" borderId="4" xfId="0" applyNumberFormat="1" applyFont="1" applyFill="1" applyBorder="1" applyAlignment="1">
      <alignment horizontal="right" vertical="center" wrapText="1"/>
    </xf>
    <xf numFmtId="167" fontId="18" fillId="0" borderId="6" xfId="0" applyNumberFormat="1" applyFont="1" applyFill="1" applyBorder="1" applyAlignment="1">
      <alignment horizontal="right" vertical="center" wrapText="1"/>
    </xf>
    <xf numFmtId="167" fontId="18" fillId="0" borderId="29" xfId="0" applyNumberFormat="1" applyFont="1" applyFill="1" applyBorder="1" applyAlignment="1">
      <alignment horizontal="right" vertical="center" wrapText="1"/>
    </xf>
    <xf numFmtId="167" fontId="18" fillId="0" borderId="5" xfId="0" applyNumberFormat="1" applyFont="1" applyFill="1" applyBorder="1" applyAlignment="1">
      <alignment horizontal="right" vertical="center" wrapText="1"/>
    </xf>
    <xf numFmtId="0" fontId="18" fillId="0" borderId="2" xfId="0" applyFont="1" applyFill="1" applyBorder="1" applyAlignment="1">
      <alignment horizontal="left" wrapText="1"/>
    </xf>
    <xf numFmtId="167" fontId="18" fillId="0" borderId="11" xfId="0" applyNumberFormat="1" applyFont="1" applyFill="1" applyBorder="1" applyAlignment="1">
      <alignment horizontal="right" vertical="center" wrapText="1"/>
    </xf>
    <xf numFmtId="167" fontId="18" fillId="0" borderId="30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left" vertical="center"/>
    </xf>
    <xf numFmtId="167" fontId="18" fillId="2" borderId="29" xfId="0" applyNumberFormat="1" applyFont="1" applyFill="1" applyBorder="1" applyAlignment="1">
      <alignment horizontal="right" vertical="center" wrapText="1"/>
    </xf>
    <xf numFmtId="167" fontId="18" fillId="2" borderId="25" xfId="0" applyNumberFormat="1" applyFont="1" applyFill="1" applyBorder="1" applyAlignment="1">
      <alignment horizontal="right" vertical="center" wrapText="1"/>
    </xf>
    <xf numFmtId="167" fontId="18" fillId="2" borderId="27" xfId="0" applyNumberFormat="1" applyFont="1" applyFill="1" applyBorder="1" applyAlignment="1">
      <alignment horizontal="right" vertical="center" wrapText="1"/>
    </xf>
    <xf numFmtId="167" fontId="18" fillId="0" borderId="31" xfId="0" applyNumberFormat="1" applyFont="1" applyFill="1" applyBorder="1" applyAlignment="1">
      <alignment horizontal="right" vertical="center" wrapText="1"/>
    </xf>
    <xf numFmtId="167" fontId="18" fillId="2" borderId="8" xfId="0" applyNumberFormat="1" applyFont="1" applyFill="1" applyBorder="1" applyAlignment="1">
      <alignment horizontal="right" vertical="center" wrapText="1"/>
    </xf>
    <xf numFmtId="167" fontId="18" fillId="2" borderId="26" xfId="0" applyNumberFormat="1" applyFont="1" applyFill="1" applyBorder="1" applyAlignment="1">
      <alignment horizontal="right" vertical="center" wrapText="1"/>
    </xf>
    <xf numFmtId="167" fontId="18" fillId="2" borderId="11" xfId="0" applyNumberFormat="1" applyFont="1" applyFill="1" applyBorder="1" applyAlignment="1">
      <alignment horizontal="right" vertical="center" wrapText="1"/>
    </xf>
    <xf numFmtId="167" fontId="18" fillId="2" borderId="28" xfId="0" applyNumberFormat="1" applyFont="1" applyFill="1" applyBorder="1" applyAlignment="1">
      <alignment horizontal="right" vertical="center" wrapText="1"/>
    </xf>
    <xf numFmtId="167" fontId="18" fillId="2" borderId="6" xfId="0" applyNumberFormat="1" applyFont="1" applyFill="1" applyBorder="1" applyAlignment="1">
      <alignment horizontal="right" vertical="center" wrapText="1"/>
    </xf>
    <xf numFmtId="167" fontId="18" fillId="2" borderId="0" xfId="0" applyNumberFormat="1" applyFont="1" applyFill="1" applyBorder="1" applyAlignment="1">
      <alignment vertical="center"/>
    </xf>
    <xf numFmtId="167" fontId="18" fillId="0" borderId="0" xfId="0" applyNumberFormat="1" applyFont="1" applyFill="1" applyBorder="1" applyAlignment="1">
      <alignment vertical="center"/>
    </xf>
    <xf numFmtId="166" fontId="18" fillId="2" borderId="32" xfId="0" applyNumberFormat="1" applyFont="1" applyFill="1" applyBorder="1" applyAlignment="1">
      <alignment horizontal="right" vertical="center"/>
    </xf>
    <xf numFmtId="166" fontId="18" fillId="2" borderId="33" xfId="0" applyNumberFormat="1" applyFont="1" applyFill="1" applyBorder="1" applyAlignment="1">
      <alignment horizontal="right" vertical="center"/>
    </xf>
    <xf numFmtId="166" fontId="18" fillId="2" borderId="34" xfId="0" applyNumberFormat="1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left"/>
    </xf>
    <xf numFmtId="167" fontId="27" fillId="4" borderId="0" xfId="0" applyNumberFormat="1" applyFont="1" applyFill="1" applyBorder="1" applyAlignment="1">
      <alignment vertical="center"/>
    </xf>
    <xf numFmtId="167" fontId="18" fillId="4" borderId="0" xfId="0" applyNumberFormat="1" applyFont="1" applyFill="1" applyBorder="1" applyAlignment="1">
      <alignment vertical="center"/>
    </xf>
    <xf numFmtId="0" fontId="27" fillId="4" borderId="0" xfId="0" applyFont="1" applyFill="1" applyBorder="1" applyAlignment="1">
      <alignment horizontal="left" vertical="center"/>
    </xf>
    <xf numFmtId="173" fontId="27" fillId="4" borderId="0" xfId="0" applyNumberFormat="1" applyFont="1" applyFill="1" applyBorder="1" applyAlignment="1">
      <alignment vertical="center"/>
    </xf>
    <xf numFmtId="173" fontId="18" fillId="4" borderId="0" xfId="0" applyNumberFormat="1" applyFont="1" applyFill="1" applyBorder="1" applyAlignment="1">
      <alignment vertical="center"/>
    </xf>
    <xf numFmtId="49" fontId="27" fillId="4" borderId="0" xfId="0" applyNumberFormat="1" applyFont="1" applyFill="1" applyBorder="1" applyAlignment="1">
      <alignment horizontal="left"/>
    </xf>
    <xf numFmtId="172" fontId="27" fillId="4" borderId="0" xfId="0" applyNumberFormat="1" applyFont="1" applyFill="1" applyBorder="1" applyAlignment="1">
      <alignment vertical="center"/>
    </xf>
    <xf numFmtId="4" fontId="18" fillId="4" borderId="0" xfId="0" applyNumberFormat="1" applyFont="1" applyFill="1" applyBorder="1" applyAlignment="1">
      <alignment vertical="center"/>
    </xf>
    <xf numFmtId="169" fontId="18" fillId="4" borderId="0" xfId="0" applyNumberFormat="1" applyFont="1" applyFill="1" applyBorder="1" applyAlignment="1">
      <alignment vertical="center"/>
    </xf>
    <xf numFmtId="49" fontId="18" fillId="0" borderId="0" xfId="0" applyNumberFormat="1" applyFont="1" applyBorder="1" applyAlignment="1">
      <alignment vertical="center"/>
    </xf>
    <xf numFmtId="2" fontId="18" fillId="0" borderId="0" xfId="0" applyNumberFormat="1" applyFont="1" applyBorder="1" applyAlignment="1">
      <alignment vertical="center"/>
    </xf>
    <xf numFmtId="167" fontId="18" fillId="0" borderId="0" xfId="0" applyNumberFormat="1" applyFont="1" applyBorder="1" applyAlignment="1">
      <alignment vertical="center"/>
    </xf>
    <xf numFmtId="173" fontId="18" fillId="0" borderId="0" xfId="0" applyNumberFormat="1" applyFont="1" applyBorder="1" applyAlignment="1">
      <alignment vertical="center"/>
    </xf>
    <xf numFmtId="169" fontId="18" fillId="0" borderId="0" xfId="0" applyNumberFormat="1" applyFont="1" applyBorder="1" applyAlignment="1">
      <alignment vertical="center"/>
    </xf>
    <xf numFmtId="0" fontId="27" fillId="4" borderId="15" xfId="0" applyFont="1" applyFill="1" applyBorder="1" applyAlignment="1">
      <alignment horizontal="center" vertical="center"/>
    </xf>
    <xf numFmtId="0" fontId="27" fillId="4" borderId="17" xfId="0" applyFont="1" applyFill="1" applyBorder="1" applyAlignment="1">
      <alignment vertical="center" wrapText="1"/>
    </xf>
    <xf numFmtId="0" fontId="27" fillId="4" borderId="15" xfId="0" applyFont="1" applyFill="1" applyBorder="1" applyAlignment="1">
      <alignment vertical="center"/>
    </xf>
    <xf numFmtId="0" fontId="27" fillId="4" borderId="35" xfId="0" applyFont="1" applyFill="1" applyBorder="1" applyAlignment="1">
      <alignment horizontal="center" vertical="center" wrapText="1"/>
    </xf>
    <xf numFmtId="0" fontId="27" fillId="4" borderId="36" xfId="0" applyFont="1" applyFill="1" applyBorder="1" applyAlignment="1">
      <alignment vertical="center" wrapText="1"/>
    </xf>
    <xf numFmtId="0" fontId="27" fillId="4" borderId="36" xfId="0" applyFont="1" applyFill="1" applyBorder="1" applyAlignment="1">
      <alignment horizontal="center" vertical="center" wrapText="1"/>
    </xf>
    <xf numFmtId="0" fontId="27" fillId="4" borderId="37" xfId="0" applyFont="1" applyFill="1" applyBorder="1" applyAlignment="1">
      <alignment horizontal="center" vertical="center" wrapText="1"/>
    </xf>
    <xf numFmtId="0" fontId="27" fillId="4" borderId="65" xfId="0" applyFont="1" applyFill="1" applyBorder="1" applyAlignment="1">
      <alignment horizontal="center" vertical="center" wrapText="1"/>
    </xf>
    <xf numFmtId="167" fontId="18" fillId="2" borderId="38" xfId="0" applyNumberFormat="1" applyFont="1" applyFill="1" applyBorder="1" applyAlignment="1">
      <alignment horizontal="right" vertical="center" wrapText="1"/>
    </xf>
    <xf numFmtId="167" fontId="18" fillId="2" borderId="18" xfId="0" applyNumberFormat="1" applyFont="1" applyFill="1" applyBorder="1" applyAlignment="1">
      <alignment horizontal="right" vertical="center" wrapText="1"/>
    </xf>
    <xf numFmtId="167" fontId="18" fillId="2" borderId="66" xfId="0" applyNumberFormat="1" applyFont="1" applyFill="1" applyBorder="1" applyAlignment="1">
      <alignment horizontal="right" vertical="center" wrapText="1"/>
    </xf>
    <xf numFmtId="167" fontId="18" fillId="2" borderId="67" xfId="0" applyNumberFormat="1" applyFont="1" applyFill="1" applyBorder="1" applyAlignment="1">
      <alignment horizontal="right" vertical="center" wrapText="1"/>
    </xf>
    <xf numFmtId="167" fontId="18" fillId="2" borderId="31" xfId="0" applyNumberFormat="1" applyFont="1" applyFill="1" applyBorder="1" applyAlignment="1">
      <alignment horizontal="right" vertical="center" wrapText="1"/>
    </xf>
    <xf numFmtId="167" fontId="18" fillId="2" borderId="68" xfId="0" applyNumberFormat="1" applyFont="1" applyFill="1" applyBorder="1" applyAlignment="1">
      <alignment horizontal="right" vertical="center" wrapText="1"/>
    </xf>
    <xf numFmtId="167" fontId="18" fillId="2" borderId="39" xfId="0" applyNumberFormat="1" applyFont="1" applyFill="1" applyBorder="1" applyAlignment="1">
      <alignment horizontal="right" vertical="center" wrapText="1"/>
    </xf>
    <xf numFmtId="167" fontId="18" fillId="2" borderId="69" xfId="0" applyNumberFormat="1" applyFont="1" applyFill="1" applyBorder="1" applyAlignment="1">
      <alignment horizontal="right" vertical="center" wrapText="1"/>
    </xf>
    <xf numFmtId="0" fontId="18" fillId="2" borderId="0" xfId="0" applyFont="1" applyFill="1" applyBorder="1" applyAlignment="1">
      <alignment horizontal="left" vertical="center"/>
    </xf>
    <xf numFmtId="0" fontId="18" fillId="2" borderId="2" xfId="0" applyFont="1" applyFill="1" applyBorder="1" applyAlignment="1">
      <alignment horizontal="left" vertical="center"/>
    </xf>
    <xf numFmtId="0" fontId="18" fillId="2" borderId="4" xfId="0" applyFont="1" applyFill="1" applyBorder="1" applyAlignment="1">
      <alignment horizontal="left" vertical="center"/>
    </xf>
    <xf numFmtId="0" fontId="18" fillId="2" borderId="40" xfId="0" applyFont="1" applyFill="1" applyBorder="1" applyAlignment="1">
      <alignment horizontal="left" vertical="center" wrapText="1"/>
    </xf>
    <xf numFmtId="167" fontId="18" fillId="2" borderId="41" xfId="0" applyNumberFormat="1" applyFont="1" applyFill="1" applyBorder="1" applyAlignment="1">
      <alignment horizontal="right" vertical="center" wrapText="1"/>
    </xf>
    <xf numFmtId="167" fontId="18" fillId="2" borderId="42" xfId="0" applyNumberFormat="1" applyFont="1" applyFill="1" applyBorder="1" applyAlignment="1">
      <alignment horizontal="right" vertical="center" wrapText="1"/>
    </xf>
    <xf numFmtId="167" fontId="18" fillId="2" borderId="40" xfId="0" applyNumberFormat="1" applyFont="1" applyFill="1" applyBorder="1" applyAlignment="1">
      <alignment horizontal="right" vertical="center" wrapText="1"/>
    </xf>
    <xf numFmtId="167" fontId="18" fillId="0" borderId="43" xfId="0" applyNumberFormat="1" applyFont="1" applyFill="1" applyBorder="1" applyAlignment="1">
      <alignment horizontal="right" vertical="center" wrapText="1"/>
    </xf>
    <xf numFmtId="167" fontId="18" fillId="2" borderId="43" xfId="0" applyNumberFormat="1" applyFont="1" applyFill="1" applyBorder="1" applyAlignment="1">
      <alignment horizontal="right" vertical="center" wrapText="1"/>
    </xf>
    <xf numFmtId="167" fontId="18" fillId="2" borderId="70" xfId="0" applyNumberFormat="1" applyFont="1" applyFill="1" applyBorder="1" applyAlignment="1">
      <alignment horizontal="right" vertical="center" wrapText="1"/>
    </xf>
    <xf numFmtId="167" fontId="18" fillId="2" borderId="8" xfId="0" applyNumberFormat="1" applyFont="1" applyFill="1" applyBorder="1" applyAlignment="1">
      <alignment horizontal="left" vertical="center" wrapText="1"/>
    </xf>
    <xf numFmtId="167" fontId="18" fillId="0" borderId="39" xfId="0" applyNumberFormat="1" applyFont="1" applyFill="1" applyBorder="1" applyAlignment="1">
      <alignment horizontal="right" vertical="center" wrapText="1"/>
    </xf>
    <xf numFmtId="10" fontId="18" fillId="0" borderId="0" xfId="35" applyNumberFormat="1" applyFont="1" applyBorder="1" applyAlignment="1">
      <alignment vertical="center"/>
    </xf>
    <xf numFmtId="0" fontId="16" fillId="0" borderId="0" xfId="0" applyFont="1" applyBorder="1"/>
    <xf numFmtId="0" fontId="38" fillId="0" borderId="0" xfId="0" applyFont="1"/>
    <xf numFmtId="0" fontId="38" fillId="0" borderId="0" xfId="0" applyFont="1" applyBorder="1" applyAlignment="1">
      <alignment vertical="center"/>
    </xf>
    <xf numFmtId="0" fontId="36" fillId="0" borderId="0" xfId="0" applyFont="1" applyBorder="1" applyAlignment="1">
      <alignment horizontal="left" vertical="center"/>
    </xf>
    <xf numFmtId="0" fontId="39" fillId="2" borderId="0" xfId="0" applyFont="1" applyFill="1" applyBorder="1" applyAlignment="1">
      <alignment horizontal="left" vertical="center" wrapText="1"/>
    </xf>
    <xf numFmtId="0" fontId="39" fillId="2" borderId="4" xfId="0" applyFont="1" applyFill="1" applyBorder="1" applyAlignment="1">
      <alignment horizontal="left" vertical="center" wrapText="1"/>
    </xf>
    <xf numFmtId="0" fontId="39" fillId="2" borderId="2" xfId="0" applyFont="1" applyFill="1" applyBorder="1" applyAlignment="1">
      <alignment horizontal="left" vertical="center" wrapText="1"/>
    </xf>
    <xf numFmtId="0" fontId="39" fillId="2" borderId="0" xfId="0" applyFont="1" applyFill="1" applyBorder="1" applyAlignment="1">
      <alignment horizontal="left" vertical="center"/>
    </xf>
    <xf numFmtId="0" fontId="39" fillId="2" borderId="2" xfId="0" applyFont="1" applyFill="1" applyBorder="1" applyAlignment="1">
      <alignment horizontal="left" vertical="center"/>
    </xf>
    <xf numFmtId="0" fontId="39" fillId="2" borderId="4" xfId="0" applyFont="1" applyFill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0" fillId="0" borderId="2" xfId="0" applyFont="1" applyBorder="1" applyAlignment="1">
      <alignment horizontal="left" vertical="center"/>
    </xf>
    <xf numFmtId="0" fontId="39" fillId="0" borderId="4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9" fillId="0" borderId="2" xfId="0" applyFont="1" applyBorder="1" applyAlignment="1">
      <alignment horizontal="left" vertical="center"/>
    </xf>
    <xf numFmtId="0" fontId="39" fillId="0" borderId="44" xfId="0" applyFont="1" applyBorder="1" applyAlignment="1">
      <alignment horizontal="left" vertical="center"/>
    </xf>
    <xf numFmtId="0" fontId="39" fillId="0" borderId="42" xfId="0" applyFont="1" applyBorder="1" applyAlignment="1">
      <alignment horizontal="left" vertical="center"/>
    </xf>
    <xf numFmtId="1" fontId="39" fillId="0" borderId="0" xfId="0" applyNumberFormat="1" applyFont="1" applyFill="1" applyBorder="1" applyAlignment="1">
      <alignment horizontal="left" vertical="center"/>
    </xf>
    <xf numFmtId="1" fontId="39" fillId="0" borderId="2" xfId="0" applyNumberFormat="1" applyFont="1" applyFill="1" applyBorder="1" applyAlignment="1">
      <alignment horizontal="left" vertical="center"/>
    </xf>
    <xf numFmtId="1" fontId="39" fillId="0" borderId="4" xfId="0" applyNumberFormat="1" applyFont="1" applyFill="1" applyBorder="1" applyAlignment="1">
      <alignment horizontal="left" vertical="center"/>
    </xf>
    <xf numFmtId="0" fontId="39" fillId="0" borderId="4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2" xfId="0" applyFont="1" applyBorder="1" applyAlignment="1">
      <alignment horizontal="left" vertical="center" wrapText="1"/>
    </xf>
    <xf numFmtId="0" fontId="39" fillId="0" borderId="8" xfId="0" applyFont="1" applyFill="1" applyBorder="1" applyAlignment="1">
      <alignment horizontal="left" vertical="center" wrapText="1"/>
    </xf>
    <xf numFmtId="0" fontId="39" fillId="0" borderId="6" xfId="0" applyFont="1" applyFill="1" applyBorder="1" applyAlignment="1">
      <alignment horizontal="left" vertical="center" wrapText="1"/>
    </xf>
    <xf numFmtId="0" fontId="39" fillId="0" borderId="11" xfId="0" applyFont="1" applyFill="1" applyBorder="1" applyAlignment="1">
      <alignment horizontal="left" vertical="center" wrapText="1"/>
    </xf>
    <xf numFmtId="0" fontId="39" fillId="0" borderId="8" xfId="0" applyFont="1" applyFill="1" applyBorder="1" applyAlignment="1">
      <alignment horizontal="left" vertical="center"/>
    </xf>
    <xf numFmtId="0" fontId="39" fillId="0" borderId="11" xfId="0" applyFont="1" applyFill="1" applyBorder="1" applyAlignment="1">
      <alignment horizontal="left" vertical="center"/>
    </xf>
    <xf numFmtId="0" fontId="39" fillId="0" borderId="6" xfId="0" applyFont="1" applyFill="1" applyBorder="1" applyAlignment="1">
      <alignment horizontal="left" vertical="center"/>
    </xf>
    <xf numFmtId="0" fontId="40" fillId="0" borderId="8" xfId="0" applyFont="1" applyFill="1" applyBorder="1" applyAlignment="1">
      <alignment horizontal="left" vertical="center"/>
    </xf>
    <xf numFmtId="0" fontId="40" fillId="0" borderId="11" xfId="0" applyFont="1" applyFill="1" applyBorder="1" applyAlignment="1">
      <alignment horizontal="left" vertical="center"/>
    </xf>
    <xf numFmtId="0" fontId="39" fillId="2" borderId="8" xfId="0" applyFont="1" applyFill="1" applyBorder="1" applyAlignment="1">
      <alignment horizontal="left" vertical="center" wrapText="1"/>
    </xf>
    <xf numFmtId="0" fontId="39" fillId="2" borderId="11" xfId="0" applyFont="1" applyFill="1" applyBorder="1" applyAlignment="1">
      <alignment horizontal="left" vertical="center" wrapText="1"/>
    </xf>
    <xf numFmtId="0" fontId="39" fillId="2" borderId="6" xfId="0" applyFont="1" applyFill="1" applyBorder="1" applyAlignment="1">
      <alignment horizontal="left" vertical="center" wrapText="1"/>
    </xf>
    <xf numFmtId="49" fontId="39" fillId="2" borderId="6" xfId="0" applyNumberFormat="1" applyFont="1" applyFill="1" applyBorder="1" applyAlignment="1">
      <alignment horizontal="left" vertical="center" wrapText="1"/>
    </xf>
    <xf numFmtId="49" fontId="39" fillId="2" borderId="8" xfId="0" applyNumberFormat="1" applyFont="1" applyFill="1" applyBorder="1" applyAlignment="1">
      <alignment horizontal="left" vertical="center" wrapText="1"/>
    </xf>
    <xf numFmtId="49" fontId="39" fillId="2" borderId="11" xfId="0" applyNumberFormat="1" applyFont="1" applyFill="1" applyBorder="1" applyAlignment="1">
      <alignment horizontal="left" vertical="center" wrapText="1"/>
    </xf>
    <xf numFmtId="4" fontId="18" fillId="0" borderId="0" xfId="0" applyNumberFormat="1" applyFont="1" applyBorder="1" applyAlignment="1">
      <alignment vertical="center"/>
    </xf>
    <xf numFmtId="0" fontId="41" fillId="4" borderId="0" xfId="10" applyFont="1" applyFill="1" applyAlignment="1" applyProtection="1">
      <alignment horizontal="left" vertical="center"/>
    </xf>
    <xf numFmtId="1" fontId="42" fillId="0" borderId="0" xfId="0" applyNumberFormat="1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 wrapText="1"/>
    </xf>
    <xf numFmtId="0" fontId="39" fillId="0" borderId="4" xfId="0" applyFont="1" applyFill="1" applyBorder="1" applyAlignment="1">
      <alignment horizontal="left" vertical="center" wrapText="1"/>
    </xf>
    <xf numFmtId="0" fontId="39" fillId="0" borderId="2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39" fillId="0" borderId="2" xfId="0" applyFont="1" applyFill="1" applyBorder="1" applyAlignment="1">
      <alignment horizontal="left" vertical="center"/>
    </xf>
    <xf numFmtId="0" fontId="39" fillId="0" borderId="4" xfId="0" applyFont="1" applyFill="1" applyBorder="1" applyAlignment="1">
      <alignment horizontal="left" vertical="center"/>
    </xf>
    <xf numFmtId="0" fontId="40" fillId="0" borderId="0" xfId="0" applyFont="1" applyFill="1" applyAlignment="1">
      <alignment horizontal="left" vertical="center"/>
    </xf>
    <xf numFmtId="0" fontId="40" fillId="0" borderId="2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25" fillId="0" borderId="0" xfId="34" applyFont="1" applyFill="1" applyAlignment="1">
      <alignment vertical="center" wrapText="1"/>
    </xf>
    <xf numFmtId="49" fontId="39" fillId="0" borderId="2" xfId="0" applyNumberFormat="1" applyFont="1" applyBorder="1" applyAlignment="1">
      <alignment horizontal="left" vertical="center" wrapText="1"/>
    </xf>
    <xf numFmtId="0" fontId="18" fillId="0" borderId="71" xfId="0" applyFont="1" applyBorder="1"/>
    <xf numFmtId="0" fontId="18" fillId="0" borderId="72" xfId="0" applyFont="1" applyBorder="1" applyAlignment="1">
      <alignment horizontal="left" indent="2"/>
    </xf>
    <xf numFmtId="0" fontId="18" fillId="0" borderId="73" xfId="0" applyFont="1" applyBorder="1" applyAlignment="1">
      <alignment horizontal="left" indent="2"/>
    </xf>
    <xf numFmtId="0" fontId="18" fillId="0" borderId="72" xfId="0" applyFont="1" applyBorder="1"/>
    <xf numFmtId="0" fontId="18" fillId="0" borderId="74" xfId="0" applyFont="1" applyBorder="1"/>
    <xf numFmtId="49" fontId="18" fillId="0" borderId="75" xfId="34" applyNumberFormat="1" applyFont="1" applyFill="1" applyBorder="1" applyAlignment="1">
      <alignment horizontal="center" vertical="center" wrapText="1"/>
    </xf>
    <xf numFmtId="49" fontId="18" fillId="0" borderId="76" xfId="34" applyNumberFormat="1" applyFont="1" applyFill="1" applyBorder="1" applyAlignment="1">
      <alignment horizontal="center" vertical="center" wrapText="1"/>
    </xf>
    <xf numFmtId="49" fontId="18" fillId="0" borderId="77" xfId="34" applyNumberFormat="1" applyFont="1" applyFill="1" applyBorder="1" applyAlignment="1">
      <alignment horizontal="center" vertical="center" wrapText="1"/>
    </xf>
    <xf numFmtId="0" fontId="35" fillId="0" borderId="0" xfId="14"/>
    <xf numFmtId="0" fontId="35" fillId="0" borderId="0" xfId="14"/>
    <xf numFmtId="0" fontId="35" fillId="0" borderId="0" xfId="14"/>
    <xf numFmtId="0" fontId="35" fillId="0" borderId="0" xfId="14"/>
    <xf numFmtId="0" fontId="35" fillId="0" borderId="0" xfId="14"/>
    <xf numFmtId="0" fontId="35" fillId="0" borderId="0" xfId="14"/>
    <xf numFmtId="0" fontId="35" fillId="0" borderId="0" xfId="14"/>
    <xf numFmtId="0" fontId="35" fillId="0" borderId="0" xfId="14"/>
    <xf numFmtId="0" fontId="35" fillId="0" borderId="0" xfId="14"/>
    <xf numFmtId="0" fontId="35" fillId="0" borderId="0" xfId="14"/>
    <xf numFmtId="0" fontId="35" fillId="0" borderId="0" xfId="14"/>
    <xf numFmtId="0" fontId="35" fillId="0" borderId="0" xfId="14"/>
    <xf numFmtId="0" fontId="35" fillId="0" borderId="0" xfId="14"/>
    <xf numFmtId="0" fontId="35" fillId="0" borderId="0" xfId="14"/>
    <xf numFmtId="0" fontId="35" fillId="0" borderId="0" xfId="14"/>
    <xf numFmtId="0" fontId="35" fillId="0" borderId="0" xfId="14"/>
    <xf numFmtId="0" fontId="35" fillId="0" borderId="0" xfId="14"/>
    <xf numFmtId="0" fontId="35" fillId="0" borderId="0" xfId="14"/>
    <xf numFmtId="0" fontId="35" fillId="0" borderId="0" xfId="14"/>
    <xf numFmtId="0" fontId="35" fillId="0" borderId="0" xfId="14"/>
    <xf numFmtId="0" fontId="14" fillId="0" borderId="0" xfId="91"/>
    <xf numFmtId="0" fontId="14" fillId="0" borderId="0" xfId="91"/>
    <xf numFmtId="0" fontId="13" fillId="0" borderId="0" xfId="92"/>
    <xf numFmtId="0" fontId="13" fillId="0" borderId="0" xfId="92"/>
    <xf numFmtId="0" fontId="12" fillId="0" borderId="0" xfId="93"/>
    <xf numFmtId="0" fontId="12" fillId="0" borderId="0" xfId="93"/>
    <xf numFmtId="0" fontId="12" fillId="0" borderId="0" xfId="93"/>
    <xf numFmtId="0" fontId="18" fillId="0" borderId="4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Fill="1" applyBorder="1" applyAlignment="1" applyProtection="1">
      <alignment horizontal="left" vertical="center" wrapText="1"/>
      <protection locked="0"/>
    </xf>
    <xf numFmtId="0" fontId="18" fillId="0" borderId="2" xfId="0" applyFont="1" applyFill="1" applyBorder="1" applyAlignment="1" applyProtection="1">
      <alignment horizontal="left" vertical="center" wrapText="1"/>
      <protection locked="0"/>
    </xf>
    <xf numFmtId="0" fontId="43" fillId="4" borderId="0" xfId="0" applyFont="1" applyFill="1" applyBorder="1" applyAlignment="1">
      <alignment vertical="center"/>
    </xf>
    <xf numFmtId="0" fontId="44" fillId="4" borderId="0" xfId="0" applyFont="1" applyFill="1" applyBorder="1" applyAlignment="1">
      <alignment vertical="center"/>
    </xf>
    <xf numFmtId="0" fontId="11" fillId="0" borderId="0" xfId="94"/>
    <xf numFmtId="0" fontId="11" fillId="0" borderId="0" xfId="94"/>
    <xf numFmtId="0" fontId="11" fillId="0" borderId="0" xfId="94"/>
    <xf numFmtId="0" fontId="11" fillId="0" borderId="0" xfId="94"/>
    <xf numFmtId="0" fontId="18" fillId="2" borderId="0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174" fontId="18" fillId="4" borderId="0" xfId="0" applyNumberFormat="1" applyFont="1" applyFill="1" applyBorder="1" applyAlignment="1">
      <alignment vertical="center"/>
    </xf>
    <xf numFmtId="175" fontId="18" fillId="0" borderId="0" xfId="0" applyNumberFormat="1" applyFont="1" applyBorder="1" applyAlignment="1">
      <alignment vertical="center"/>
    </xf>
    <xf numFmtId="166" fontId="18" fillId="2" borderId="0" xfId="0" applyNumberFormat="1" applyFont="1" applyFill="1" applyBorder="1" applyAlignment="1">
      <alignment vertical="center"/>
    </xf>
    <xf numFmtId="0" fontId="10" fillId="0" borderId="0" xfId="95"/>
    <xf numFmtId="0" fontId="10" fillId="0" borderId="0" xfId="95"/>
    <xf numFmtId="0" fontId="10" fillId="0" borderId="0" xfId="95"/>
    <xf numFmtId="0" fontId="9" fillId="0" borderId="0" xfId="96"/>
    <xf numFmtId="0" fontId="9" fillId="0" borderId="0" xfId="96"/>
    <xf numFmtId="0" fontId="9" fillId="0" borderId="0" xfId="96"/>
    <xf numFmtId="0" fontId="18" fillId="2" borderId="85" xfId="0" applyFont="1" applyFill="1" applyBorder="1" applyAlignment="1">
      <alignment horizontal="left" vertical="center" wrapText="1"/>
    </xf>
    <xf numFmtId="0" fontId="8" fillId="0" borderId="0" xfId="97"/>
    <xf numFmtId="0" fontId="8" fillId="0" borderId="0" xfId="97"/>
    <xf numFmtId="167" fontId="18" fillId="2" borderId="5" xfId="12" applyNumberFormat="1" applyFont="1" applyFill="1" applyBorder="1"/>
    <xf numFmtId="167" fontId="18" fillId="2" borderId="1" xfId="12" applyNumberFormat="1" applyFont="1" applyFill="1" applyBorder="1"/>
    <xf numFmtId="167" fontId="18" fillId="2" borderId="3" xfId="12" applyNumberFormat="1" applyFont="1" applyFill="1" applyBorder="1"/>
    <xf numFmtId="167" fontId="18" fillId="2" borderId="4" xfId="12" applyNumberFormat="1" applyFont="1" applyFill="1" applyBorder="1"/>
    <xf numFmtId="167" fontId="18" fillId="2" borderId="0" xfId="12" applyNumberFormat="1" applyFont="1" applyFill="1" applyBorder="1"/>
    <xf numFmtId="167" fontId="18" fillId="2" borderId="2" xfId="12" applyNumberFormat="1" applyFont="1" applyFill="1" applyBorder="1"/>
    <xf numFmtId="166" fontId="18" fillId="0" borderId="18" xfId="0" applyNumberFormat="1" applyFont="1" applyFill="1" applyBorder="1" applyAlignment="1">
      <alignment horizontal="right" vertical="center" indent="1"/>
    </xf>
    <xf numFmtId="166" fontId="18" fillId="0" borderId="39" xfId="0" applyNumberFormat="1" applyFont="1" applyFill="1" applyBorder="1" applyAlignment="1">
      <alignment horizontal="right" vertical="center" indent="1"/>
    </xf>
    <xf numFmtId="166" fontId="18" fillId="0" borderId="0" xfId="0" applyNumberFormat="1" applyFont="1" applyFill="1" applyBorder="1" applyAlignment="1">
      <alignment vertical="center"/>
    </xf>
    <xf numFmtId="167" fontId="18" fillId="4" borderId="1" xfId="34" applyNumberFormat="1" applyFont="1" applyFill="1" applyBorder="1" applyAlignment="1">
      <alignment horizontal="right" vertical="center" wrapText="1" indent="2"/>
    </xf>
    <xf numFmtId="167" fontId="18" fillId="4" borderId="0" xfId="34" applyNumberFormat="1" applyFont="1" applyFill="1" applyBorder="1" applyAlignment="1">
      <alignment horizontal="right" vertical="center" wrapText="1" indent="2"/>
    </xf>
    <xf numFmtId="0" fontId="18" fillId="0" borderId="4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176" fontId="37" fillId="0" borderId="0" xfId="14" applyNumberFormat="1" applyFont="1"/>
    <xf numFmtId="177" fontId="18" fillId="0" borderId="0" xfId="0" applyNumberFormat="1" applyFont="1" applyBorder="1" applyAlignment="1">
      <alignment vertical="center"/>
    </xf>
    <xf numFmtId="0" fontId="18" fillId="2" borderId="4" xfId="0" applyFont="1" applyFill="1" applyBorder="1" applyAlignment="1">
      <alignment horizontal="left" vertical="center" wrapText="1"/>
    </xf>
    <xf numFmtId="169" fontId="13" fillId="0" borderId="0" xfId="92" applyNumberFormat="1"/>
    <xf numFmtId="0" fontId="18" fillId="0" borderId="0" xfId="0" applyFont="1" applyFill="1" applyBorder="1" applyAlignment="1">
      <alignment horizontal="left" vertical="center" wrapText="1"/>
    </xf>
    <xf numFmtId="0" fontId="18" fillId="0" borderId="85" xfId="0" applyFont="1" applyFill="1" applyBorder="1" applyAlignment="1">
      <alignment horizontal="left" vertical="center" wrapText="1"/>
    </xf>
    <xf numFmtId="0" fontId="39" fillId="0" borderId="85" xfId="0" applyFont="1" applyFill="1" applyBorder="1" applyAlignment="1">
      <alignment horizontal="left" vertical="center" wrapText="1"/>
    </xf>
    <xf numFmtId="0" fontId="39" fillId="0" borderId="86" xfId="0" applyFont="1" applyFill="1" applyBorder="1" applyAlignment="1">
      <alignment horizontal="left" vertical="center" wrapText="1"/>
    </xf>
    <xf numFmtId="167" fontId="18" fillId="0" borderId="85" xfId="0" applyNumberFormat="1" applyFont="1" applyFill="1" applyBorder="1" applyAlignment="1">
      <alignment horizontal="right" vertical="center" wrapText="1"/>
    </xf>
    <xf numFmtId="167" fontId="18" fillId="0" borderId="86" xfId="0" applyNumberFormat="1" applyFont="1" applyFill="1" applyBorder="1" applyAlignment="1">
      <alignment horizontal="right" vertical="center" wrapText="1"/>
    </xf>
    <xf numFmtId="167" fontId="18" fillId="0" borderId="88" xfId="0" applyNumberFormat="1" applyFont="1" applyFill="1" applyBorder="1" applyAlignment="1">
      <alignment horizontal="right" vertical="center" wrapText="1"/>
    </xf>
    <xf numFmtId="167" fontId="18" fillId="0" borderId="89" xfId="0" applyNumberFormat="1" applyFont="1" applyFill="1" applyBorder="1" applyAlignment="1">
      <alignment horizontal="right" vertical="center" wrapText="1"/>
    </xf>
    <xf numFmtId="167" fontId="18" fillId="0" borderId="87" xfId="0" applyNumberFormat="1" applyFont="1" applyFill="1" applyBorder="1" applyAlignment="1">
      <alignment horizontal="right" vertical="center" wrapText="1"/>
    </xf>
    <xf numFmtId="172" fontId="16" fillId="0" borderId="0" xfId="0" applyNumberFormat="1" applyFont="1" applyBorder="1" applyAlignment="1">
      <alignment vertical="center"/>
    </xf>
    <xf numFmtId="0" fontId="7" fillId="0" borderId="0" xfId="98"/>
    <xf numFmtId="0" fontId="7" fillId="0" borderId="0" xfId="98"/>
    <xf numFmtId="0" fontId="7" fillId="0" borderId="0" xfId="98"/>
    <xf numFmtId="0" fontId="7" fillId="0" borderId="0" xfId="98"/>
    <xf numFmtId="0" fontId="7" fillId="0" borderId="0" xfId="98"/>
    <xf numFmtId="178" fontId="18" fillId="2" borderId="0" xfId="12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166" fontId="27" fillId="4" borderId="0" xfId="0" applyNumberFormat="1" applyFont="1" applyFill="1" applyBorder="1" applyAlignment="1">
      <alignment horizontal="left" vertical="center"/>
    </xf>
    <xf numFmtId="166" fontId="18" fillId="4" borderId="0" xfId="0" applyNumberFormat="1" applyFont="1" applyFill="1" applyBorder="1" applyAlignment="1">
      <alignment vertical="center"/>
    </xf>
    <xf numFmtId="167" fontId="18" fillId="2" borderId="34" xfId="0" applyNumberFormat="1" applyFont="1" applyFill="1" applyBorder="1" applyAlignment="1">
      <alignment horizontal="right" vertical="center" wrapText="1"/>
    </xf>
    <xf numFmtId="49" fontId="39" fillId="2" borderId="2" xfId="0" applyNumberFormat="1" applyFont="1" applyFill="1" applyBorder="1" applyAlignment="1">
      <alignment horizontal="left" vertical="center" wrapText="1"/>
    </xf>
    <xf numFmtId="2" fontId="26" fillId="2" borderId="0" xfId="34" applyNumberFormat="1" applyFont="1" applyFill="1" applyAlignment="1">
      <alignment vertical="center" wrapText="1"/>
    </xf>
    <xf numFmtId="167" fontId="18" fillId="4" borderId="0" xfId="34" applyNumberFormat="1" applyFont="1" applyFill="1" applyBorder="1" applyAlignment="1">
      <alignment vertical="center" wrapText="1"/>
    </xf>
    <xf numFmtId="167" fontId="18" fillId="2" borderId="90" xfId="0" applyNumberFormat="1" applyFont="1" applyFill="1" applyBorder="1" applyAlignment="1">
      <alignment horizontal="right" vertical="center" wrapText="1"/>
    </xf>
    <xf numFmtId="167" fontId="18" fillId="2" borderId="91" xfId="0" applyNumberFormat="1" applyFont="1" applyFill="1" applyBorder="1" applyAlignment="1">
      <alignment horizontal="right" vertical="center" wrapText="1"/>
    </xf>
    <xf numFmtId="167" fontId="18" fillId="2" borderId="92" xfId="0" applyNumberFormat="1" applyFont="1" applyFill="1" applyBorder="1" applyAlignment="1">
      <alignment horizontal="right" vertical="center" wrapText="1"/>
    </xf>
    <xf numFmtId="49" fontId="39" fillId="2" borderId="0" xfId="0" applyNumberFormat="1" applyFont="1" applyFill="1" applyBorder="1" applyAlignment="1">
      <alignment horizontal="left" vertical="center" wrapText="1"/>
    </xf>
    <xf numFmtId="167" fontId="18" fillId="4" borderId="0" xfId="0" applyNumberFormat="1" applyFont="1" applyFill="1" applyBorder="1" applyAlignment="1">
      <alignment horizontal="right" vertical="center" wrapText="1"/>
    </xf>
    <xf numFmtId="167" fontId="18" fillId="4" borderId="25" xfId="0" applyNumberFormat="1" applyFont="1" applyFill="1" applyBorder="1" applyAlignment="1">
      <alignment horizontal="right" vertical="center" wrapText="1"/>
    </xf>
    <xf numFmtId="167" fontId="18" fillId="4" borderId="8" xfId="0" applyNumberFormat="1" applyFont="1" applyFill="1" applyBorder="1" applyAlignment="1">
      <alignment horizontal="right" vertical="center" wrapText="1"/>
    </xf>
    <xf numFmtId="166" fontId="18" fillId="0" borderId="93" xfId="0" applyNumberFormat="1" applyFont="1" applyFill="1" applyBorder="1" applyAlignment="1">
      <alignment horizontal="right" vertical="center" indent="1"/>
    </xf>
    <xf numFmtId="166" fontId="18" fillId="0" borderId="94" xfId="0" applyNumberFormat="1" applyFont="1" applyFill="1" applyBorder="1" applyAlignment="1">
      <alignment horizontal="right" vertical="center" indent="1"/>
    </xf>
    <xf numFmtId="170" fontId="18" fillId="0" borderId="3" xfId="11" applyNumberFormat="1" applyFont="1" applyFill="1" applyBorder="1" applyAlignment="1">
      <alignment horizontal="right" vertical="center"/>
    </xf>
    <xf numFmtId="0" fontId="18" fillId="2" borderId="0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18" fillId="2" borderId="4" xfId="0" applyFont="1" applyFill="1" applyBorder="1" applyAlignment="1">
      <alignment horizontal="left" vertical="center" wrapText="1"/>
    </xf>
    <xf numFmtId="167" fontId="18" fillId="2" borderId="95" xfId="0" applyNumberFormat="1" applyFont="1" applyFill="1" applyBorder="1" applyAlignment="1">
      <alignment horizontal="right" vertical="center" wrapText="1"/>
    </xf>
    <xf numFmtId="0" fontId="16" fillId="0" borderId="0" xfId="99"/>
    <xf numFmtId="166" fontId="18" fillId="2" borderId="91" xfId="0" applyNumberFormat="1" applyFont="1" applyFill="1" applyBorder="1" applyAlignment="1">
      <alignment horizontal="right" vertical="center"/>
    </xf>
    <xf numFmtId="166" fontId="18" fillId="0" borderId="96" xfId="0" applyNumberFormat="1" applyFont="1" applyFill="1" applyBorder="1" applyAlignment="1">
      <alignment horizontal="right" vertical="center" indent="1"/>
    </xf>
    <xf numFmtId="170" fontId="18" fillId="0" borderId="1" xfId="11" applyNumberFormat="1" applyFont="1" applyFill="1" applyBorder="1" applyAlignment="1">
      <alignment horizontal="right" vertical="center"/>
    </xf>
    <xf numFmtId="167" fontId="18" fillId="4" borderId="2" xfId="0" applyNumberFormat="1" applyFont="1" applyFill="1" applyBorder="1" applyAlignment="1">
      <alignment horizontal="right" vertical="center" wrapText="1"/>
    </xf>
    <xf numFmtId="167" fontId="18" fillId="4" borderId="3" xfId="0" applyNumberFormat="1" applyFont="1" applyFill="1" applyBorder="1" applyAlignment="1">
      <alignment horizontal="right" vertical="center" wrapText="1"/>
    </xf>
    <xf numFmtId="167" fontId="18" fillId="4" borderId="27" xfId="0" applyNumberFormat="1" applyFont="1" applyFill="1" applyBorder="1" applyAlignment="1">
      <alignment horizontal="right" vertical="center" wrapText="1"/>
    </xf>
    <xf numFmtId="167" fontId="18" fillId="4" borderId="92" xfId="0" applyNumberFormat="1" applyFont="1" applyFill="1" applyBorder="1" applyAlignment="1">
      <alignment horizontal="right" vertical="center" wrapText="1"/>
    </xf>
    <xf numFmtId="167" fontId="18" fillId="4" borderId="34" xfId="0" applyNumberFormat="1" applyFont="1" applyFill="1" applyBorder="1" applyAlignment="1">
      <alignment horizontal="right" vertical="center" wrapText="1"/>
    </xf>
    <xf numFmtId="49" fontId="39" fillId="2" borderId="4" xfId="0" applyNumberFormat="1" applyFont="1" applyFill="1" applyBorder="1" applyAlignment="1">
      <alignment horizontal="left" vertical="center" wrapText="1"/>
    </xf>
    <xf numFmtId="0" fontId="18" fillId="2" borderId="4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167" fontId="18" fillId="2" borderId="33" xfId="0" applyNumberFormat="1" applyFont="1" applyFill="1" applyBorder="1" applyAlignment="1">
      <alignment horizontal="right" vertical="center" wrapText="1"/>
    </xf>
    <xf numFmtId="167" fontId="18" fillId="4" borderId="11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left" vertical="center" wrapText="1"/>
    </xf>
    <xf numFmtId="167" fontId="18" fillId="4" borderId="1" xfId="0" applyNumberFormat="1" applyFont="1" applyFill="1" applyBorder="1" applyAlignment="1">
      <alignment horizontal="right" vertical="center" wrapText="1"/>
    </xf>
    <xf numFmtId="167" fontId="18" fillId="4" borderId="4" xfId="0" applyNumberFormat="1" applyFont="1" applyFill="1" applyBorder="1" applyAlignment="1">
      <alignment horizontal="right" vertical="center" wrapText="1"/>
    </xf>
    <xf numFmtId="167" fontId="18" fillId="4" borderId="5" xfId="0" applyNumberFormat="1" applyFont="1" applyFill="1" applyBorder="1" applyAlignment="1">
      <alignment horizontal="right" vertical="center" wrapText="1"/>
    </xf>
    <xf numFmtId="0" fontId="18" fillId="2" borderId="92" xfId="0" applyFont="1" applyFill="1" applyBorder="1" applyAlignment="1">
      <alignment horizontal="left" vertical="center" wrapText="1"/>
    </xf>
    <xf numFmtId="167" fontId="18" fillId="2" borderId="97" xfId="0" applyNumberFormat="1" applyFont="1" applyFill="1" applyBorder="1" applyAlignment="1">
      <alignment horizontal="right" vertical="center" wrapText="1"/>
    </xf>
    <xf numFmtId="166" fontId="16" fillId="0" borderId="0" xfId="0" applyNumberFormat="1" applyFont="1" applyBorder="1" applyAlignment="1">
      <alignment vertical="center"/>
    </xf>
    <xf numFmtId="0" fontId="18" fillId="2" borderId="0" xfId="0" applyFont="1" applyFill="1" applyBorder="1" applyAlignment="1">
      <alignment horizontal="left" vertical="center" wrapText="1"/>
    </xf>
    <xf numFmtId="167" fontId="18" fillId="4" borderId="3" xfId="34" applyNumberFormat="1" applyFont="1" applyFill="1" applyBorder="1" applyAlignment="1">
      <alignment horizontal="right" vertical="center" wrapText="1" indent="2"/>
    </xf>
    <xf numFmtId="167" fontId="18" fillId="4" borderId="2" xfId="34" applyNumberFormat="1" applyFont="1" applyFill="1" applyBorder="1" applyAlignment="1">
      <alignment horizontal="right" vertical="center" wrapText="1" indent="2"/>
    </xf>
    <xf numFmtId="167" fontId="18" fillId="2" borderId="98" xfId="0" applyNumberFormat="1" applyFont="1" applyFill="1" applyBorder="1" applyAlignment="1">
      <alignment horizontal="right" vertical="center" wrapText="1"/>
    </xf>
    <xf numFmtId="0" fontId="18" fillId="2" borderId="99" xfId="0" applyFont="1" applyFill="1" applyBorder="1" applyAlignment="1">
      <alignment horizontal="left" vertical="center" wrapText="1"/>
    </xf>
    <xf numFmtId="167" fontId="18" fillId="0" borderId="100" xfId="0" applyNumberFormat="1" applyFont="1" applyFill="1" applyBorder="1" applyAlignment="1">
      <alignment horizontal="right" vertical="center" wrapText="1"/>
    </xf>
    <xf numFmtId="167" fontId="18" fillId="2" borderId="101" xfId="0" applyNumberFormat="1" applyFont="1" applyFill="1" applyBorder="1" applyAlignment="1">
      <alignment horizontal="right" vertical="center" wrapText="1"/>
    </xf>
    <xf numFmtId="167" fontId="18" fillId="2" borderId="102" xfId="0" applyNumberFormat="1" applyFont="1" applyFill="1" applyBorder="1" applyAlignment="1">
      <alignment horizontal="right" vertical="center" wrapText="1"/>
    </xf>
    <xf numFmtId="167" fontId="18" fillId="2" borderId="103" xfId="0" applyNumberFormat="1" applyFont="1" applyFill="1" applyBorder="1" applyAlignment="1">
      <alignment horizontal="right" vertical="center" wrapText="1"/>
    </xf>
    <xf numFmtId="167" fontId="18" fillId="2" borderId="104" xfId="0" applyNumberFormat="1" applyFont="1" applyFill="1" applyBorder="1" applyAlignment="1">
      <alignment horizontal="right" vertical="center" wrapText="1"/>
    </xf>
    <xf numFmtId="0" fontId="39" fillId="2" borderId="91" xfId="0" applyFont="1" applyFill="1" applyBorder="1" applyAlignment="1">
      <alignment horizontal="left" vertical="center" wrapText="1"/>
    </xf>
    <xf numFmtId="167" fontId="18" fillId="0" borderId="97" xfId="0" applyNumberFormat="1" applyFont="1" applyFill="1" applyBorder="1" applyAlignment="1">
      <alignment horizontal="right" vertical="center" wrapText="1"/>
    </xf>
    <xf numFmtId="167" fontId="18" fillId="2" borderId="105" xfId="0" applyNumberFormat="1" applyFont="1" applyFill="1" applyBorder="1" applyAlignment="1">
      <alignment horizontal="right" vertical="center" wrapText="1"/>
    </xf>
    <xf numFmtId="0" fontId="6" fillId="0" borderId="0" xfId="100"/>
    <xf numFmtId="0" fontId="6" fillId="0" borderId="0" xfId="100"/>
    <xf numFmtId="0" fontId="6" fillId="0" borderId="0" xfId="100"/>
    <xf numFmtId="167" fontId="0" fillId="0" borderId="0" xfId="0" applyNumberFormat="1"/>
    <xf numFmtId="167" fontId="13" fillId="0" borderId="0" xfId="92" applyNumberFormat="1"/>
    <xf numFmtId="0" fontId="5" fillId="0" borderId="0" xfId="141"/>
    <xf numFmtId="0" fontId="18" fillId="0" borderId="4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167" fontId="18" fillId="2" borderId="115" xfId="0" applyNumberFormat="1" applyFont="1" applyFill="1" applyBorder="1" applyAlignment="1">
      <alignment horizontal="right" vertical="center" wrapText="1"/>
    </xf>
    <xf numFmtId="167" fontId="18" fillId="2" borderId="44" xfId="0" applyNumberFormat="1" applyFont="1" applyFill="1" applyBorder="1" applyAlignment="1">
      <alignment horizontal="right" vertical="center" wrapText="1"/>
    </xf>
    <xf numFmtId="167" fontId="18" fillId="2" borderId="99" xfId="0" applyNumberFormat="1" applyFont="1" applyFill="1" applyBorder="1" applyAlignment="1">
      <alignment horizontal="right" vertical="center" wrapText="1"/>
    </xf>
    <xf numFmtId="167" fontId="18" fillId="2" borderId="100" xfId="0" applyNumberFormat="1" applyFont="1" applyFill="1" applyBorder="1" applyAlignment="1">
      <alignment horizontal="right" vertical="center" wrapText="1"/>
    </xf>
    <xf numFmtId="167" fontId="18" fillId="2" borderId="116" xfId="0" applyNumberFormat="1" applyFont="1" applyFill="1" applyBorder="1" applyAlignment="1">
      <alignment horizontal="right" vertical="center" wrapText="1"/>
    </xf>
    <xf numFmtId="0" fontId="18" fillId="36" borderId="0" xfId="0" applyFont="1" applyFill="1" applyBorder="1" applyAlignment="1">
      <alignment vertical="center"/>
    </xf>
    <xf numFmtId="0" fontId="18" fillId="4" borderId="11" xfId="0" applyFont="1" applyFill="1" applyBorder="1" applyAlignment="1">
      <alignment horizontal="left" vertical="center" wrapText="1"/>
    </xf>
    <xf numFmtId="166" fontId="18" fillId="4" borderId="3" xfId="0" applyNumberFormat="1" applyFont="1" applyFill="1" applyBorder="1" applyAlignment="1">
      <alignment horizontal="right" vertical="center"/>
    </xf>
    <xf numFmtId="167" fontId="18" fillId="4" borderId="31" xfId="0" applyNumberFormat="1" applyFont="1" applyFill="1" applyBorder="1" applyAlignment="1">
      <alignment horizontal="right" vertical="center" wrapText="1"/>
    </xf>
    <xf numFmtId="167" fontId="18" fillId="4" borderId="68" xfId="0" applyNumberFormat="1" applyFont="1" applyFill="1" applyBorder="1" applyAlignment="1">
      <alignment horizontal="right" vertical="center" wrapText="1"/>
    </xf>
    <xf numFmtId="0" fontId="39" fillId="4" borderId="0" xfId="0" applyFont="1" applyFill="1" applyBorder="1" applyAlignment="1">
      <alignment horizontal="left" vertical="center" wrapText="1"/>
    </xf>
    <xf numFmtId="166" fontId="4" fillId="0" borderId="0" xfId="143" applyNumberFormat="1"/>
    <xf numFmtId="167" fontId="35" fillId="0" borderId="0" xfId="14" applyNumberFormat="1"/>
    <xf numFmtId="0" fontId="18" fillId="37" borderId="6" xfId="0" applyFont="1" applyFill="1" applyBorder="1" applyAlignment="1">
      <alignment horizontal="left" vertical="center" wrapText="1"/>
    </xf>
    <xf numFmtId="166" fontId="18" fillId="37" borderId="4" xfId="0" applyNumberFormat="1" applyFont="1" applyFill="1" applyBorder="1" applyAlignment="1">
      <alignment horizontal="right" vertical="center"/>
    </xf>
    <xf numFmtId="1" fontId="39" fillId="37" borderId="4" xfId="0" applyNumberFormat="1" applyFont="1" applyFill="1" applyBorder="1" applyAlignment="1">
      <alignment horizontal="left" vertical="center"/>
    </xf>
    <xf numFmtId="0" fontId="18" fillId="37" borderId="4" xfId="0" applyFont="1" applyFill="1" applyBorder="1" applyAlignment="1">
      <alignment horizontal="left" vertical="center" wrapText="1"/>
    </xf>
    <xf numFmtId="49" fontId="39" fillId="37" borderId="6" xfId="0" applyNumberFormat="1" applyFont="1" applyFill="1" applyBorder="1" applyAlignment="1">
      <alignment horizontal="left" vertical="center" wrapText="1"/>
    </xf>
    <xf numFmtId="166" fontId="18" fillId="37" borderId="0" xfId="0" applyNumberFormat="1" applyFont="1" applyFill="1" applyBorder="1" applyAlignment="1">
      <alignment horizontal="right" vertical="center"/>
    </xf>
    <xf numFmtId="167" fontId="18" fillId="37" borderId="0" xfId="0" applyNumberFormat="1" applyFont="1" applyFill="1" applyBorder="1" applyAlignment="1">
      <alignment horizontal="right" vertical="center" wrapText="1"/>
    </xf>
    <xf numFmtId="167" fontId="18" fillId="37" borderId="8" xfId="0" applyNumberFormat="1" applyFont="1" applyFill="1" applyBorder="1" applyAlignment="1">
      <alignment horizontal="right" vertical="center" wrapText="1"/>
    </xf>
    <xf numFmtId="167" fontId="18" fillId="37" borderId="25" xfId="0" applyNumberFormat="1" applyFont="1" applyFill="1" applyBorder="1" applyAlignment="1">
      <alignment horizontal="right" vertical="center" wrapText="1"/>
    </xf>
    <xf numFmtId="166" fontId="18" fillId="37" borderId="1" xfId="0" applyNumberFormat="1" applyFont="1" applyFill="1" applyBorder="1" applyAlignment="1">
      <alignment horizontal="right" vertical="center"/>
    </xf>
    <xf numFmtId="167" fontId="18" fillId="37" borderId="1" xfId="0" applyNumberFormat="1" applyFont="1" applyFill="1" applyBorder="1" applyAlignment="1">
      <alignment horizontal="right" vertical="center" wrapText="1"/>
    </xf>
    <xf numFmtId="167" fontId="18" fillId="37" borderId="0" xfId="0" applyNumberFormat="1" applyFont="1" applyFill="1" applyBorder="1" applyAlignment="1">
      <alignment vertical="center"/>
    </xf>
    <xf numFmtId="0" fontId="18" fillId="37" borderId="0" xfId="0" applyFont="1" applyFill="1" applyBorder="1" applyAlignment="1">
      <alignment vertical="center"/>
    </xf>
    <xf numFmtId="0" fontId="3" fillId="0" borderId="0" xfId="144"/>
    <xf numFmtId="0" fontId="16" fillId="0" borderId="0" xfId="0" applyFont="1"/>
    <xf numFmtId="0" fontId="18" fillId="2" borderId="0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18" fillId="2" borderId="4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167" fontId="18" fillId="2" borderId="117" xfId="0" applyNumberFormat="1" applyFont="1" applyFill="1" applyBorder="1" applyAlignment="1">
      <alignment horizontal="right" vertical="center" wrapText="1"/>
    </xf>
    <xf numFmtId="166" fontId="18" fillId="2" borderId="85" xfId="0" applyNumberFormat="1" applyFont="1" applyFill="1" applyBorder="1" applyAlignment="1">
      <alignment horizontal="right" vertical="center"/>
    </xf>
    <xf numFmtId="0" fontId="2" fillId="0" borderId="0" xfId="145"/>
    <xf numFmtId="0" fontId="2" fillId="0" borderId="0" xfId="145"/>
    <xf numFmtId="167" fontId="18" fillId="2" borderId="85" xfId="0" applyNumberFormat="1" applyFont="1" applyFill="1" applyBorder="1" applyAlignment="1">
      <alignment horizontal="right" vertical="center" wrapText="1"/>
    </xf>
    <xf numFmtId="167" fontId="18" fillId="2" borderId="86" xfId="0" applyNumberFormat="1" applyFont="1" applyFill="1" applyBorder="1" applyAlignment="1">
      <alignment horizontal="right" vertical="center" wrapText="1"/>
    </xf>
    <xf numFmtId="167" fontId="18" fillId="4" borderId="88" xfId="0" applyNumberFormat="1" applyFont="1" applyFill="1" applyBorder="1" applyAlignment="1">
      <alignment horizontal="right" vertical="center" wrapText="1"/>
    </xf>
    <xf numFmtId="167" fontId="18" fillId="4" borderId="85" xfId="0" applyNumberFormat="1" applyFont="1" applyFill="1" applyBorder="1" applyAlignment="1">
      <alignment horizontal="right" vertical="center" wrapText="1"/>
    </xf>
    <xf numFmtId="167" fontId="18" fillId="2" borderId="118" xfId="0" applyNumberFormat="1" applyFont="1" applyFill="1" applyBorder="1" applyAlignment="1">
      <alignment horizontal="right" vertical="center" wrapText="1"/>
    </xf>
    <xf numFmtId="167" fontId="18" fillId="4" borderId="86" xfId="0" applyNumberFormat="1" applyFont="1" applyFill="1" applyBorder="1" applyAlignment="1">
      <alignment horizontal="right" vertical="center" wrapText="1"/>
    </xf>
    <xf numFmtId="167" fontId="18" fillId="0" borderId="119" xfId="0" applyNumberFormat="1" applyFont="1" applyFill="1" applyBorder="1" applyAlignment="1">
      <alignment horizontal="right" vertical="center" wrapText="1"/>
    </xf>
    <xf numFmtId="167" fontId="18" fillId="2" borderId="87" xfId="0" applyNumberFormat="1" applyFont="1" applyFill="1" applyBorder="1" applyAlignment="1">
      <alignment horizontal="right" vertical="center" wrapText="1"/>
    </xf>
    <xf numFmtId="0" fontId="2" fillId="0" borderId="0" xfId="145"/>
    <xf numFmtId="170" fontId="18" fillId="0" borderId="5" xfId="11" applyNumberFormat="1" applyFont="1" applyFill="1" applyBorder="1" applyAlignment="1">
      <alignment horizontal="right" vertical="center"/>
    </xf>
    <xf numFmtId="0" fontId="2" fillId="0" borderId="0" xfId="145"/>
    <xf numFmtId="167" fontId="18" fillId="0" borderId="4" xfId="34" applyNumberFormat="1" applyFont="1" applyBorder="1" applyAlignment="1">
      <alignment vertical="center" wrapText="1"/>
    </xf>
    <xf numFmtId="167" fontId="18" fillId="0" borderId="4" xfId="34" applyNumberFormat="1" applyFont="1" applyBorder="1" applyAlignment="1">
      <alignment horizontal="right" vertical="center" wrapText="1" indent="2"/>
    </xf>
    <xf numFmtId="167" fontId="18" fillId="0" borderId="5" xfId="34" applyNumberFormat="1" applyFont="1" applyBorder="1" applyAlignment="1">
      <alignment horizontal="right" vertical="center" wrapText="1" indent="2"/>
    </xf>
    <xf numFmtId="166" fontId="2" fillId="0" borderId="0" xfId="145" applyNumberFormat="1"/>
    <xf numFmtId="167" fontId="18" fillId="4" borderId="29" xfId="0" applyNumberFormat="1" applyFont="1" applyFill="1" applyBorder="1" applyAlignment="1">
      <alignment horizontal="right" vertical="center" wrapText="1"/>
    </xf>
    <xf numFmtId="167" fontId="18" fillId="2" borderId="32" xfId="0" applyNumberFormat="1" applyFont="1" applyFill="1" applyBorder="1" applyAlignment="1">
      <alignment horizontal="right" vertical="center" wrapText="1"/>
    </xf>
    <xf numFmtId="0" fontId="18" fillId="0" borderId="4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166" fontId="35" fillId="0" borderId="0" xfId="14" applyNumberFormat="1"/>
    <xf numFmtId="0" fontId="18" fillId="2" borderId="4" xfId="0" applyFont="1" applyFill="1" applyBorder="1" applyAlignment="1">
      <alignment vertical="center"/>
    </xf>
    <xf numFmtId="0" fontId="0" fillId="0" borderId="0" xfId="0" applyAlignment="1"/>
    <xf numFmtId="0" fontId="0" fillId="0" borderId="2" xfId="0" applyBorder="1" applyAlignment="1"/>
    <xf numFmtId="166" fontId="18" fillId="2" borderId="0" xfId="0" applyNumberFormat="1" applyFont="1" applyFill="1" applyBorder="1" applyAlignment="1" applyProtection="1">
      <alignment horizontal="right" vertical="center"/>
    </xf>
    <xf numFmtId="0" fontId="0" fillId="0" borderId="0" xfId="0" applyAlignment="1"/>
    <xf numFmtId="0" fontId="18" fillId="2" borderId="4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167" fontId="18" fillId="4" borderId="87" xfId="0" applyNumberFormat="1" applyFont="1" applyFill="1" applyBorder="1" applyAlignment="1">
      <alignment horizontal="right" vertical="center" wrapText="1"/>
    </xf>
    <xf numFmtId="0" fontId="18" fillId="0" borderId="120" xfId="0" applyFont="1" applyFill="1" applyBorder="1" applyAlignment="1">
      <alignment horizontal="left" vertical="center" wrapText="1"/>
    </xf>
    <xf numFmtId="0" fontId="39" fillId="0" borderId="120" xfId="0" applyFont="1" applyFill="1" applyBorder="1" applyAlignment="1">
      <alignment horizontal="left" vertical="center" wrapText="1"/>
    </xf>
    <xf numFmtId="0" fontId="39" fillId="0" borderId="121" xfId="0" applyFont="1" applyFill="1" applyBorder="1" applyAlignment="1">
      <alignment horizontal="left" vertical="center" wrapText="1"/>
    </xf>
    <xf numFmtId="167" fontId="18" fillId="0" borderId="120" xfId="0" applyNumberFormat="1" applyFont="1" applyFill="1" applyBorder="1" applyAlignment="1">
      <alignment horizontal="right" vertical="center" wrapText="1"/>
    </xf>
    <xf numFmtId="167" fontId="18" fillId="0" borderId="121" xfId="0" applyNumberFormat="1" applyFont="1" applyFill="1" applyBorder="1" applyAlignment="1">
      <alignment horizontal="right" vertical="center" wrapText="1"/>
    </xf>
    <xf numFmtId="167" fontId="18" fillId="0" borderId="122" xfId="0" applyNumberFormat="1" applyFont="1" applyFill="1" applyBorder="1" applyAlignment="1">
      <alignment horizontal="right" vertical="center" wrapText="1"/>
    </xf>
    <xf numFmtId="167" fontId="18" fillId="0" borderId="123" xfId="0" applyNumberFormat="1" applyFont="1" applyFill="1" applyBorder="1" applyAlignment="1">
      <alignment horizontal="right" vertical="center" wrapText="1"/>
    </xf>
    <xf numFmtId="167" fontId="18" fillId="0" borderId="124" xfId="0" applyNumberFormat="1" applyFont="1" applyFill="1" applyBorder="1" applyAlignment="1">
      <alignment horizontal="right" vertical="center" wrapText="1"/>
    </xf>
    <xf numFmtId="167" fontId="18" fillId="0" borderId="125" xfId="0" applyNumberFormat="1" applyFont="1" applyFill="1" applyBorder="1" applyAlignment="1">
      <alignment horizontal="right" vertical="center" wrapText="1"/>
    </xf>
    <xf numFmtId="166" fontId="1" fillId="0" borderId="0" xfId="146" applyNumberFormat="1"/>
    <xf numFmtId="166" fontId="1" fillId="0" borderId="0" xfId="146" applyNumberFormat="1"/>
    <xf numFmtId="0" fontId="18" fillId="2" borderId="4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1" fontId="39" fillId="0" borderId="85" xfId="0" applyNumberFormat="1" applyFont="1" applyFill="1" applyBorder="1" applyAlignment="1">
      <alignment horizontal="left" vertical="center"/>
    </xf>
    <xf numFmtId="49" fontId="39" fillId="2" borderId="85" xfId="0" applyNumberFormat="1" applyFont="1" applyFill="1" applyBorder="1" applyAlignment="1">
      <alignment horizontal="left" vertical="center" wrapText="1"/>
    </xf>
    <xf numFmtId="167" fontId="18" fillId="2" borderId="88" xfId="0" applyNumberFormat="1" applyFont="1" applyFill="1" applyBorder="1" applyAlignment="1">
      <alignment horizontal="right" vertical="center" wrapText="1"/>
    </xf>
    <xf numFmtId="166" fontId="18" fillId="2" borderId="120" xfId="0" applyNumberFormat="1" applyFont="1" applyFill="1" applyBorder="1" applyAlignment="1">
      <alignment horizontal="right" vertical="center"/>
    </xf>
    <xf numFmtId="167" fontId="18" fillId="2" borderId="120" xfId="0" applyNumberFormat="1" applyFont="1" applyFill="1" applyBorder="1" applyAlignment="1">
      <alignment horizontal="right" vertical="center" wrapText="1"/>
    </xf>
    <xf numFmtId="167" fontId="18" fillId="2" borderId="121" xfId="0" applyNumberFormat="1" applyFont="1" applyFill="1" applyBorder="1" applyAlignment="1">
      <alignment horizontal="right" vertical="center" wrapText="1"/>
    </xf>
    <xf numFmtId="167" fontId="18" fillId="2" borderId="122" xfId="0" applyNumberFormat="1" applyFont="1" applyFill="1" applyBorder="1" applyAlignment="1">
      <alignment horizontal="right" vertical="center" wrapText="1"/>
    </xf>
    <xf numFmtId="167" fontId="18" fillId="2" borderId="125" xfId="0" applyNumberFormat="1" applyFont="1" applyFill="1" applyBorder="1" applyAlignment="1">
      <alignment horizontal="right" vertical="center" wrapText="1"/>
    </xf>
    <xf numFmtId="0" fontId="27" fillId="4" borderId="48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18" fillId="2" borderId="2" xfId="0" applyFont="1" applyFill="1" applyBorder="1" applyAlignment="1">
      <alignment horizontal="left" vertical="center"/>
    </xf>
    <xf numFmtId="0" fontId="27" fillId="4" borderId="49" xfId="0" applyFont="1" applyFill="1" applyBorder="1" applyAlignment="1">
      <alignment horizontal="center" vertical="center"/>
    </xf>
    <xf numFmtId="0" fontId="27" fillId="4" borderId="15" xfId="0" applyFont="1" applyFill="1" applyBorder="1" applyAlignment="1">
      <alignment horizontal="center" vertical="center"/>
    </xf>
    <xf numFmtId="0" fontId="27" fillId="4" borderId="5" xfId="0" applyFont="1" applyFill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center" vertical="center" wrapText="1"/>
    </xf>
    <xf numFmtId="0" fontId="27" fillId="4" borderId="45" xfId="0" applyFont="1" applyFill="1" applyBorder="1" applyAlignment="1">
      <alignment horizontal="center" vertical="center" wrapText="1"/>
    </xf>
    <xf numFmtId="0" fontId="27" fillId="4" borderId="47" xfId="0" applyFont="1" applyFill="1" applyBorder="1" applyAlignment="1">
      <alignment horizontal="center" vertical="center" wrapText="1"/>
    </xf>
    <xf numFmtId="0" fontId="27" fillId="4" borderId="2" xfId="0" applyFont="1" applyFill="1" applyBorder="1" applyAlignment="1">
      <alignment horizontal="center" vertical="center" wrapText="1"/>
    </xf>
    <xf numFmtId="0" fontId="27" fillId="4" borderId="46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8" fillId="2" borderId="4" xfId="0" applyFont="1" applyFill="1" applyBorder="1" applyAlignment="1">
      <alignment horizontal="left" vertical="center"/>
    </xf>
    <xf numFmtId="0" fontId="18" fillId="2" borderId="4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18" fillId="0" borderId="44" xfId="0" applyFont="1" applyBorder="1" applyAlignment="1">
      <alignment horizontal="left" vertical="center"/>
    </xf>
    <xf numFmtId="0" fontId="18" fillId="0" borderId="42" xfId="0" applyFont="1" applyBorder="1" applyAlignment="1">
      <alignment horizontal="left" vertical="center"/>
    </xf>
    <xf numFmtId="0" fontId="27" fillId="4" borderId="15" xfId="0" applyFont="1" applyFill="1" applyBorder="1" applyAlignment="1">
      <alignment horizontal="center" vertical="center" wrapText="1"/>
    </xf>
    <xf numFmtId="0" fontId="27" fillId="4" borderId="16" xfId="0" applyFont="1" applyFill="1" applyBorder="1" applyAlignment="1">
      <alignment horizontal="center" vertical="center" wrapText="1"/>
    </xf>
    <xf numFmtId="0" fontId="27" fillId="4" borderId="0" xfId="0" applyFont="1" applyFill="1" applyBorder="1" applyAlignment="1">
      <alignment horizontal="center" vertical="center" wrapText="1"/>
    </xf>
    <xf numFmtId="0" fontId="27" fillId="4" borderId="8" xfId="0" applyFont="1" applyFill="1" applyBorder="1" applyAlignment="1">
      <alignment horizontal="center" vertical="center" wrapText="1"/>
    </xf>
    <xf numFmtId="0" fontId="27" fillId="4" borderId="37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8" fillId="0" borderId="4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0" fillId="0" borderId="42" xfId="0" applyBorder="1" applyAlignment="1">
      <alignment horizontal="left" vertical="center"/>
    </xf>
    <xf numFmtId="0" fontId="45" fillId="0" borderId="0" xfId="99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7" fillId="4" borderId="78" xfId="0" applyFont="1" applyFill="1" applyBorder="1" applyAlignment="1">
      <alignment horizontal="center" vertical="center"/>
    </xf>
    <xf numFmtId="0" fontId="27" fillId="4" borderId="79" xfId="0" applyFont="1" applyFill="1" applyBorder="1" applyAlignment="1">
      <alignment horizontal="center" vertical="center"/>
    </xf>
    <xf numFmtId="0" fontId="27" fillId="4" borderId="57" xfId="0" applyFont="1" applyFill="1" applyBorder="1" applyAlignment="1">
      <alignment horizontal="center" vertical="center"/>
    </xf>
    <xf numFmtId="0" fontId="27" fillId="4" borderId="58" xfId="0" applyFont="1" applyFill="1" applyBorder="1" applyAlignment="1">
      <alignment horizontal="center" vertical="center"/>
    </xf>
    <xf numFmtId="0" fontId="16" fillId="0" borderId="0" xfId="0" applyFont="1"/>
    <xf numFmtId="0" fontId="16" fillId="0" borderId="2" xfId="0" applyFont="1" applyBorder="1"/>
    <xf numFmtId="0" fontId="18" fillId="0" borderId="4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8" fillId="2" borderId="4" xfId="0" applyFont="1" applyFill="1" applyBorder="1" applyAlignment="1">
      <alignment vertical="center"/>
    </xf>
    <xf numFmtId="0" fontId="0" fillId="0" borderId="0" xfId="0" applyAlignment="1"/>
    <xf numFmtId="0" fontId="0" fillId="0" borderId="2" xfId="0" applyBorder="1" applyAlignment="1"/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18" fillId="0" borderId="4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27" fillId="4" borderId="52" xfId="0" applyFont="1" applyFill="1" applyBorder="1" applyAlignment="1">
      <alignment horizontal="center" vertical="center"/>
    </xf>
    <xf numFmtId="0" fontId="27" fillId="4" borderId="46" xfId="0" applyFont="1" applyFill="1" applyBorder="1" applyAlignment="1">
      <alignment horizontal="center" vertical="center"/>
    </xf>
    <xf numFmtId="0" fontId="27" fillId="4" borderId="47" xfId="0" applyFont="1" applyFill="1" applyBorder="1" applyAlignment="1">
      <alignment horizontal="center" vertical="center"/>
    </xf>
    <xf numFmtId="0" fontId="27" fillId="4" borderId="51" xfId="0" applyFont="1" applyFill="1" applyBorder="1" applyAlignment="1">
      <alignment horizontal="center" vertical="center"/>
    </xf>
    <xf numFmtId="0" fontId="27" fillId="4" borderId="50" xfId="0" applyFont="1" applyFill="1" applyBorder="1" applyAlignment="1">
      <alignment horizontal="center" vertical="center" wrapText="1"/>
    </xf>
    <xf numFmtId="0" fontId="27" fillId="4" borderId="53" xfId="0" applyFont="1" applyFill="1" applyBorder="1" applyAlignment="1">
      <alignment horizontal="center" vertical="center" wrapText="1"/>
    </xf>
    <xf numFmtId="0" fontId="27" fillId="4" borderId="34" xfId="0" applyFont="1" applyFill="1" applyBorder="1" applyAlignment="1">
      <alignment horizontal="center" vertical="center" wrapText="1"/>
    </xf>
    <xf numFmtId="0" fontId="27" fillId="4" borderId="50" xfId="0" applyFont="1" applyFill="1" applyBorder="1" applyAlignment="1">
      <alignment horizontal="center" vertical="center"/>
    </xf>
    <xf numFmtId="0" fontId="27" fillId="4" borderId="4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27" fillId="4" borderId="0" xfId="0" applyFont="1" applyFill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27" fillId="4" borderId="80" xfId="0" applyFont="1" applyFill="1" applyBorder="1" applyAlignment="1">
      <alignment horizontal="center" vertical="center"/>
    </xf>
    <xf numFmtId="0" fontId="27" fillId="4" borderId="62" xfId="0" applyFont="1" applyFill="1" applyBorder="1" applyAlignment="1">
      <alignment horizontal="center" vertical="center"/>
    </xf>
    <xf numFmtId="0" fontId="27" fillId="4" borderId="61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27" fillId="4" borderId="6" xfId="0" applyFont="1" applyFill="1" applyBorder="1" applyAlignment="1">
      <alignment horizontal="center" vertical="center" wrapText="1"/>
    </xf>
    <xf numFmtId="0" fontId="27" fillId="4" borderId="84" xfId="0" applyFont="1" applyFill="1" applyBorder="1" applyAlignment="1">
      <alignment horizontal="center" vertical="center"/>
    </xf>
    <xf numFmtId="0" fontId="27" fillId="4" borderId="81" xfId="0" applyFont="1" applyFill="1" applyBorder="1" applyAlignment="1">
      <alignment horizontal="center" vertical="center"/>
    </xf>
    <xf numFmtId="0" fontId="27" fillId="4" borderId="7" xfId="0" applyFont="1" applyFill="1" applyBorder="1" applyAlignment="1">
      <alignment horizontal="center" vertical="center" wrapText="1"/>
    </xf>
    <xf numFmtId="0" fontId="27" fillId="4" borderId="14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/>
    </xf>
    <xf numFmtId="0" fontId="16" fillId="0" borderId="0" xfId="0" applyFont="1" applyFill="1"/>
    <xf numFmtId="0" fontId="16" fillId="0" borderId="2" xfId="0" applyFont="1" applyFill="1" applyBorder="1"/>
    <xf numFmtId="0" fontId="27" fillId="4" borderId="82" xfId="0" applyFont="1" applyFill="1" applyBorder="1" applyAlignment="1">
      <alignment horizontal="center" vertical="center"/>
    </xf>
    <xf numFmtId="0" fontId="27" fillId="4" borderId="83" xfId="0" applyFont="1" applyFill="1" applyBorder="1" applyAlignment="1">
      <alignment horizontal="center" vertical="center"/>
    </xf>
    <xf numFmtId="0" fontId="27" fillId="4" borderId="56" xfId="0" applyFont="1" applyFill="1" applyBorder="1" applyAlignment="1">
      <alignment horizontal="center" vertical="center" wrapText="1"/>
    </xf>
    <xf numFmtId="0" fontId="27" fillId="4" borderId="0" xfId="0" applyFont="1" applyFill="1" applyBorder="1" applyAlignment="1">
      <alignment horizontal="center" vertical="center"/>
    </xf>
    <xf numFmtId="0" fontId="27" fillId="4" borderId="8" xfId="0" applyFont="1" applyFill="1" applyBorder="1" applyAlignment="1">
      <alignment horizontal="center" vertical="center"/>
    </xf>
    <xf numFmtId="0" fontId="18" fillId="0" borderId="4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/>
    </xf>
    <xf numFmtId="0" fontId="18" fillId="0" borderId="0" xfId="34" applyFont="1" applyAlignment="1">
      <alignment horizontal="center" vertical="center" wrapText="1"/>
    </xf>
    <xf numFmtId="0" fontId="16" fillId="0" borderId="0" xfId="0" applyFont="1" applyAlignment="1">
      <alignment vertical="center" wrapText="1"/>
    </xf>
  </cellXfs>
  <cellStyles count="147">
    <cellStyle name="20% - Énfasis1" xfId="118" builtinId="30" customBuiltin="1"/>
    <cellStyle name="20% - Énfasis2" xfId="122" builtinId="34" customBuiltin="1"/>
    <cellStyle name="20% - Énfasis3" xfId="126" builtinId="38" customBuiltin="1"/>
    <cellStyle name="20% - Énfasis4" xfId="130" builtinId="42" customBuiltin="1"/>
    <cellStyle name="20% - Énfasis5" xfId="134" builtinId="46" customBuiltin="1"/>
    <cellStyle name="20% - Énfasis6" xfId="138" builtinId="50" customBuiltin="1"/>
    <cellStyle name="40% - Énfasis1" xfId="119" builtinId="31" customBuiltin="1"/>
    <cellStyle name="40% - Énfasis2" xfId="123" builtinId="35" customBuiltin="1"/>
    <cellStyle name="40% - Énfasis3" xfId="127" builtinId="39" customBuiltin="1"/>
    <cellStyle name="40% - Énfasis4" xfId="131" builtinId="43" customBuiltin="1"/>
    <cellStyle name="40% - Énfasis5" xfId="135" builtinId="47" customBuiltin="1"/>
    <cellStyle name="40% - Énfasis6" xfId="139" builtinId="51" customBuiltin="1"/>
    <cellStyle name="60% - Énfasis1" xfId="120" builtinId="32" customBuiltin="1"/>
    <cellStyle name="60% - Énfasis2" xfId="124" builtinId="36" customBuiltin="1"/>
    <cellStyle name="60% - Énfasis3" xfId="128" builtinId="40" customBuiltin="1"/>
    <cellStyle name="60% - Énfasis4" xfId="132" builtinId="44" customBuiltin="1"/>
    <cellStyle name="60% - Énfasis5" xfId="136" builtinId="48" customBuiltin="1"/>
    <cellStyle name="60% - Énfasis6" xfId="140" builtinId="52" customBuiltin="1"/>
    <cellStyle name="Bueno" xfId="106" builtinId="26" customBuiltin="1"/>
    <cellStyle name="Cálculo" xfId="111" builtinId="22" customBuiltin="1"/>
    <cellStyle name="Celda de comprobación" xfId="113" builtinId="23" customBuiltin="1"/>
    <cellStyle name="Celda vinculada" xfId="112" builtinId="24" customBuiltin="1"/>
    <cellStyle name="Encabezado 1" xfId="102" builtinId="16" customBuiltin="1"/>
    <cellStyle name="Encabezado 4" xfId="105" builtinId="19" customBuiltin="1"/>
    <cellStyle name="Énfasis1" xfId="117" builtinId="29" customBuiltin="1"/>
    <cellStyle name="Énfasis2" xfId="121" builtinId="33" customBuiltin="1"/>
    <cellStyle name="Énfasis3" xfId="125" builtinId="37" customBuiltin="1"/>
    <cellStyle name="Énfasis4" xfId="129" builtinId="41" customBuiltin="1"/>
    <cellStyle name="Énfasis5" xfId="133" builtinId="45" customBuiltin="1"/>
    <cellStyle name="Énfasis6" xfId="137" builtinId="49" customBuiltin="1"/>
    <cellStyle name="Entrada" xfId="109" builtinId="20" customBuiltin="1"/>
    <cellStyle name="Euro" xfId="1"/>
    <cellStyle name="Euro 2" xfId="2"/>
    <cellStyle name="Euro 3" xfId="3"/>
    <cellStyle name="Euro 4" xfId="4"/>
    <cellStyle name="Euro 5" xfId="5"/>
    <cellStyle name="Euro 6" xfId="6"/>
    <cellStyle name="Euro 7" xfId="7"/>
    <cellStyle name="Euro 8" xfId="8"/>
    <cellStyle name="Euro 9" xfId="9"/>
    <cellStyle name="Hipervínculo" xfId="10" builtinId="8"/>
    <cellStyle name="Incorrecto" xfId="107" builtinId="27" customBuiltin="1"/>
    <cellStyle name="Millares" xfId="11" builtinId="3"/>
    <cellStyle name="Millares [0]" xfId="12" builtinId="6"/>
    <cellStyle name="Neutral" xfId="108" builtinId="28" customBuiltin="1"/>
    <cellStyle name="Normal" xfId="0" builtinId="0"/>
    <cellStyle name="Normal 10" xfId="13"/>
    <cellStyle name="Normal 11" xfId="14"/>
    <cellStyle name="Normal 12" xfId="91"/>
    <cellStyle name="Normal 13" xfId="92"/>
    <cellStyle name="Normal 14" xfId="93"/>
    <cellStyle name="Normal 15" xfId="94"/>
    <cellStyle name="Normal 16" xfId="95"/>
    <cellStyle name="Normal 17" xfId="96"/>
    <cellStyle name="Normal 18" xfId="97"/>
    <cellStyle name="Normal 19" xfId="98"/>
    <cellStyle name="Normal 2" xfId="15"/>
    <cellStyle name="Normal 2 10" xfId="16"/>
    <cellStyle name="Normal 2 2" xfId="17"/>
    <cellStyle name="Normal 2 3" xfId="18"/>
    <cellStyle name="Normal 2 4" xfId="19"/>
    <cellStyle name="Normal 2 5" xfId="20"/>
    <cellStyle name="Normal 2 6" xfId="21"/>
    <cellStyle name="Normal 2 7" xfId="22"/>
    <cellStyle name="Normal 2 8" xfId="23"/>
    <cellStyle name="Normal 2 9" xfId="24"/>
    <cellStyle name="Normal 20" xfId="100"/>
    <cellStyle name="Normal 21" xfId="141"/>
    <cellStyle name="Normal 22" xfId="143"/>
    <cellStyle name="Normal 23" xfId="144"/>
    <cellStyle name="Normal 24" xfId="145"/>
    <cellStyle name="Normal 25" xfId="146"/>
    <cellStyle name="Normal 3" xfId="25"/>
    <cellStyle name="Normal 4" xfId="26"/>
    <cellStyle name="Normal 5" xfId="27"/>
    <cellStyle name="Normal 6" xfId="28"/>
    <cellStyle name="Normal 7" xfId="29"/>
    <cellStyle name="Normal 8" xfId="30"/>
    <cellStyle name="Normal 9" xfId="31"/>
    <cellStyle name="Normal_datos" xfId="99"/>
    <cellStyle name="Normal_datos_total_ue_resto" xfId="32"/>
    <cellStyle name="Normal_ei_vehiculos" xfId="33"/>
    <cellStyle name="Normal_icen_ien" xfId="34"/>
    <cellStyle name="Notas 2" xfId="142"/>
    <cellStyle name="Porcentaje" xfId="35" builtinId="5"/>
    <cellStyle name="Salida" xfId="110" builtinId="21" customBuiltin="1"/>
    <cellStyle name="style1547539878221" xfId="36"/>
    <cellStyle name="style1547539878330" xfId="37"/>
    <cellStyle name="style1547539878408" xfId="38"/>
    <cellStyle name="style1547539878502" xfId="39"/>
    <cellStyle name="style1547539878595" xfId="40"/>
    <cellStyle name="style1547539878658" xfId="41"/>
    <cellStyle name="style1547539878705" xfId="42"/>
    <cellStyle name="style1547539878783" xfId="43"/>
    <cellStyle name="style1547539878861" xfId="44"/>
    <cellStyle name="style1547539878939" xfId="45"/>
    <cellStyle name="style1547539879001" xfId="46"/>
    <cellStyle name="style1547539879079" xfId="47"/>
    <cellStyle name="style1547539879157" xfId="48"/>
    <cellStyle name="style1547539879219" xfId="49"/>
    <cellStyle name="style1547539879297" xfId="50"/>
    <cellStyle name="style1547539879375" xfId="51"/>
    <cellStyle name="style1547539879453" xfId="52"/>
    <cellStyle name="style1547539879516" xfId="53"/>
    <cellStyle name="style1547539879594" xfId="54"/>
    <cellStyle name="style1547539879656" xfId="55"/>
    <cellStyle name="style1547539879750" xfId="56"/>
    <cellStyle name="style1547539879812" xfId="57"/>
    <cellStyle name="style1547539879906" xfId="58"/>
    <cellStyle name="style1547539879984" xfId="59"/>
    <cellStyle name="style1547539880046" xfId="60"/>
    <cellStyle name="style1547539880124" xfId="61"/>
    <cellStyle name="style1547539880218" xfId="62"/>
    <cellStyle name="style1547539880296" xfId="63"/>
    <cellStyle name="style1547539880343" xfId="64"/>
    <cellStyle name="style1547539880421" xfId="65"/>
    <cellStyle name="style1547539880483" xfId="66"/>
    <cellStyle name="style1547539880545" xfId="67"/>
    <cellStyle name="style1547539880608" xfId="68"/>
    <cellStyle name="style1547539880733" xfId="69"/>
    <cellStyle name="style1547539880779" xfId="70"/>
    <cellStyle name="style1547539880857" xfId="71"/>
    <cellStyle name="style1547539880920" xfId="72"/>
    <cellStyle name="style1547539880982" xfId="73"/>
    <cellStyle name="style1547539881060" xfId="74"/>
    <cellStyle name="style1547539881123" xfId="75"/>
    <cellStyle name="style1547539881169" xfId="76"/>
    <cellStyle name="style1547539881247" xfId="77"/>
    <cellStyle name="style1547539881310" xfId="78"/>
    <cellStyle name="style1547539881388" xfId="79"/>
    <cellStyle name="style1547539881450" xfId="80"/>
    <cellStyle name="style1547539881513" xfId="81"/>
    <cellStyle name="style1547539881606" xfId="82"/>
    <cellStyle name="style1547539881653" xfId="83"/>
    <cellStyle name="style1547539881715" xfId="84"/>
    <cellStyle name="style1547539881762" xfId="85"/>
    <cellStyle name="style1547539881809" xfId="86"/>
    <cellStyle name="style1547539881856" xfId="87"/>
    <cellStyle name="style1547539881918" xfId="88"/>
    <cellStyle name="style1547539881981" xfId="89"/>
    <cellStyle name="style1547539882027" xfId="90"/>
    <cellStyle name="Texto de advertencia" xfId="114" builtinId="11" customBuiltin="1"/>
    <cellStyle name="Texto explicativo" xfId="115" builtinId="53" customBuiltin="1"/>
    <cellStyle name="Título" xfId="101" builtinId="15" customBuiltin="1"/>
    <cellStyle name="Título 2" xfId="103" builtinId="17" customBuiltin="1"/>
    <cellStyle name="Título 3" xfId="104" builtinId="18" customBuiltin="1"/>
    <cellStyle name="Total" xfId="116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FFFFFF"/>
      <rgbColor rgb="00FF0000"/>
      <rgbColor rgb="00E2E2C5"/>
      <rgbColor rgb="00330099"/>
      <rgbColor rgb="00EBF026"/>
      <rgbColor rgb="00FF6464"/>
      <rgbColor rgb="00B9C7C3"/>
      <rgbColor rgb="00CC0000"/>
      <rgbColor rgb="00A9A63F"/>
      <rgbColor rgb="00330099"/>
      <rgbColor rgb="00808000"/>
      <rgbColor rgb="00009DEC"/>
      <rgbColor rgb="00008080"/>
      <rgbColor rgb="00CECECE"/>
      <rgbColor rgb="00808080"/>
      <rgbColor rgb="00E2E2C5"/>
      <rgbColor rgb="00990000"/>
      <rgbColor rgb="00FFFFCC"/>
      <rgbColor rgb="00CCFFFF"/>
      <rgbColor rgb="00660066"/>
      <rgbColor rgb="00FF8080"/>
      <rgbColor rgb="000066CC"/>
      <rgbColor rgb="004C4C4C"/>
      <rgbColor rgb="00F5F5EB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AEEED"/>
      <rgbColor rgb="00F5F5EB"/>
      <rgbColor rgb="00FFFFCD"/>
      <rgbColor rgb="0099CCFF"/>
      <rgbColor rgb="00FFA3A3"/>
      <rgbColor rgb="00D2B49B"/>
      <rgbColor rgb="00FFCC99"/>
      <rgbColor rgb="003366FF"/>
      <rgbColor rgb="009AAEA8"/>
      <rgbColor rgb="0099CC00"/>
      <rgbColor rgb="00FFCC00"/>
      <rgbColor rgb="00FF9900"/>
      <rgbColor rgb="00FF6600"/>
      <rgbColor rgb="00006699"/>
      <rgbColor rgb="00969696"/>
      <rgbColor rgb="00003366"/>
      <rgbColor rgb="00D2D28C"/>
      <rgbColor rgb="00656325"/>
      <rgbColor rgb="00333300"/>
      <rgbColor rgb="00993300"/>
      <rgbColor rgb="00B77C52"/>
      <rgbColor rgb="00004263"/>
      <rgbColor rgb="004C4C4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4C4C4C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Comercio Exterior de Navarra en  datos acumulados. Tasa anual (%)</a:t>
            </a:r>
          </a:p>
        </c:rich>
      </c:tx>
      <c:layout>
        <c:manualLayout>
          <c:xMode val="edge"/>
          <c:yMode val="edge"/>
          <c:x val="0.14830117186055966"/>
          <c:y val="1.1352488223740244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333460829200563E-2"/>
          <c:y val="0.18773976528795969"/>
          <c:w val="0.90500147298416822"/>
          <c:h val="0.59578725073158956"/>
        </c:manualLayout>
      </c:layout>
      <c:lineChart>
        <c:grouping val="standard"/>
        <c:varyColors val="0"/>
        <c:ser>
          <c:idx val="0"/>
          <c:order val="0"/>
          <c:tx>
            <c:strRef>
              <c:f>datos!$Q$4</c:f>
              <c:strCache>
                <c:ptCount val="1"/>
                <c:pt idx="0">
                  <c:v>EXPORTACIONES</c:v>
                </c:pt>
              </c:strCache>
            </c:strRef>
          </c:tx>
          <c:spPr>
            <a:ln w="38100">
              <a:solidFill>
                <a:srgbClr val="C00000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bg1"/>
              </a:solidFill>
              <a:ln>
                <a:solidFill>
                  <a:srgbClr val="C00000"/>
                </a:solidFill>
              </a:ln>
            </c:spPr>
          </c:marker>
          <c:dLbls>
            <c:delete val="1"/>
          </c:dLbls>
          <c:cat>
            <c:multiLvlStrRef>
              <c:f>datos!$A$368:$B$429</c:f>
              <c:multiLvlStrCache>
                <c:ptCount val="6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  <c:pt idx="60">
                    <c:v>2024</c:v>
                  </c:pt>
                </c:lvl>
              </c:multiLvlStrCache>
            </c:multiLvlStrRef>
          </c:cat>
          <c:val>
            <c:numRef>
              <c:f>datos!$S$368:$S$429</c:f>
              <c:numCache>
                <c:formatCode>#,##0.0</c:formatCode>
                <c:ptCount val="62"/>
                <c:pt idx="0">
                  <c:v>18.948268490808019</c:v>
                </c:pt>
                <c:pt idx="1">
                  <c:v>9.797488479883576</c:v>
                </c:pt>
                <c:pt idx="2">
                  <c:v>8.7596108583084753</c:v>
                </c:pt>
                <c:pt idx="3">
                  <c:v>9.2731577255205089</c:v>
                </c:pt>
                <c:pt idx="4">
                  <c:v>8.7509727920453741</c:v>
                </c:pt>
                <c:pt idx="5">
                  <c:v>8.9409146664898529</c:v>
                </c:pt>
                <c:pt idx="6">
                  <c:v>10.129491964815207</c:v>
                </c:pt>
                <c:pt idx="7">
                  <c:v>8.8580557121728418</c:v>
                </c:pt>
                <c:pt idx="8">
                  <c:v>11.885839003874876</c:v>
                </c:pt>
                <c:pt idx="9">
                  <c:v>12.450442817929908</c:v>
                </c:pt>
                <c:pt idx="10">
                  <c:v>10.915821720819352</c:v>
                </c:pt>
                <c:pt idx="11">
                  <c:v>11.591662584415152</c:v>
                </c:pt>
                <c:pt idx="12">
                  <c:v>-1.7516114345961231</c:v>
                </c:pt>
                <c:pt idx="13">
                  <c:v>6.0602899760091811</c:v>
                </c:pt>
                <c:pt idx="14">
                  <c:v>2.766857028353864</c:v>
                </c:pt>
                <c:pt idx="15">
                  <c:v>-11.660004457983508</c:v>
                </c:pt>
                <c:pt idx="16">
                  <c:v>-18.842331733051708</c:v>
                </c:pt>
                <c:pt idx="17">
                  <c:v>-17.517759497884079</c:v>
                </c:pt>
                <c:pt idx="18">
                  <c:v>-17.915307274118554</c:v>
                </c:pt>
                <c:pt idx="19">
                  <c:v>-17.138344715559441</c:v>
                </c:pt>
                <c:pt idx="20">
                  <c:v>-15.467622575966155</c:v>
                </c:pt>
                <c:pt idx="21">
                  <c:v>-13.95821038955587</c:v>
                </c:pt>
                <c:pt idx="22">
                  <c:v>-13.111346528190747</c:v>
                </c:pt>
                <c:pt idx="23">
                  <c:v>-12.617964855757336</c:v>
                </c:pt>
                <c:pt idx="24">
                  <c:v>-12.890834593434452</c:v>
                </c:pt>
                <c:pt idx="25">
                  <c:v>-14.395219141944738</c:v>
                </c:pt>
                <c:pt idx="26">
                  <c:v>-8.3968661890815639</c:v>
                </c:pt>
                <c:pt idx="27">
                  <c:v>6.3843602182733328</c:v>
                </c:pt>
                <c:pt idx="28">
                  <c:v>14.985817748075281</c:v>
                </c:pt>
                <c:pt idx="29">
                  <c:v>13.930145202238586</c:v>
                </c:pt>
                <c:pt idx="30">
                  <c:v>17.036167481761911</c:v>
                </c:pt>
                <c:pt idx="31">
                  <c:v>15.917338691413384</c:v>
                </c:pt>
                <c:pt idx="32">
                  <c:v>13.142507404614378</c:v>
                </c:pt>
                <c:pt idx="33">
                  <c:v>9.6156583147521957</c:v>
                </c:pt>
                <c:pt idx="34">
                  <c:v>8.9174336015326325</c:v>
                </c:pt>
                <c:pt idx="35">
                  <c:v>7.8845795870217117</c:v>
                </c:pt>
                <c:pt idx="36">
                  <c:v>3.2212002855822819</c:v>
                </c:pt>
                <c:pt idx="37">
                  <c:v>13.486919911064877</c:v>
                </c:pt>
                <c:pt idx="38">
                  <c:v>16.546401188606062</c:v>
                </c:pt>
                <c:pt idx="39">
                  <c:v>17.401547661588967</c:v>
                </c:pt>
                <c:pt idx="40">
                  <c:v>15.883202549174346</c:v>
                </c:pt>
                <c:pt idx="41">
                  <c:v>14.059204747390087</c:v>
                </c:pt>
                <c:pt idx="42">
                  <c:v>8.8455171121268439</c:v>
                </c:pt>
                <c:pt idx="43">
                  <c:v>10.029025012777559</c:v>
                </c:pt>
                <c:pt idx="44">
                  <c:v>10.042999831643762</c:v>
                </c:pt>
                <c:pt idx="45">
                  <c:v>10.5772880999635</c:v>
                </c:pt>
                <c:pt idx="46">
                  <c:v>10.981734497313633</c:v>
                </c:pt>
                <c:pt idx="47">
                  <c:v>11.939780350449759</c:v>
                </c:pt>
                <c:pt idx="48">
                  <c:v>4.0917351561016613</c:v>
                </c:pt>
                <c:pt idx="49">
                  <c:v>3.1953790269755089</c:v>
                </c:pt>
                <c:pt idx="50">
                  <c:v>-0.13697929603602166</c:v>
                </c:pt>
                <c:pt idx="51">
                  <c:v>-4.0100095354562821</c:v>
                </c:pt>
                <c:pt idx="52">
                  <c:v>-2.3214178637816052</c:v>
                </c:pt>
                <c:pt idx="53">
                  <c:v>-1.7127262015878109</c:v>
                </c:pt>
                <c:pt idx="54">
                  <c:v>-0.3400661000492744</c:v>
                </c:pt>
                <c:pt idx="55">
                  <c:v>-2.998616394728093</c:v>
                </c:pt>
                <c:pt idx="56">
                  <c:v>-3.8489850532522518</c:v>
                </c:pt>
                <c:pt idx="57">
                  <c:v>-4.0208759909330034</c:v>
                </c:pt>
                <c:pt idx="58">
                  <c:v>-4.296246089362155</c:v>
                </c:pt>
                <c:pt idx="59">
                  <c:v>-5.5234793137644562</c:v>
                </c:pt>
                <c:pt idx="60">
                  <c:v>13.735325924092191</c:v>
                </c:pt>
                <c:pt idx="61">
                  <c:v>6.3844520358230961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6F-4C07-AEBB-65DF4EE69902}"/>
            </c:ext>
          </c:extLst>
        </c:ser>
        <c:ser>
          <c:idx val="1"/>
          <c:order val="1"/>
          <c:tx>
            <c:strRef>
              <c:f>datos!$T$4</c:f>
              <c:strCache>
                <c:ptCount val="1"/>
                <c:pt idx="0">
                  <c:v>IMPORTACIONES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multiLvlStrRef>
              <c:f>datos!$A$368:$B$429</c:f>
              <c:multiLvlStrCache>
                <c:ptCount val="6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  <c:pt idx="60">
                    <c:v>2024</c:v>
                  </c:pt>
                </c:lvl>
              </c:multiLvlStrCache>
            </c:multiLvlStrRef>
          </c:cat>
          <c:val>
            <c:numRef>
              <c:f>datos!$V$368:$V$429</c:f>
              <c:numCache>
                <c:formatCode>#,##0.0</c:formatCode>
                <c:ptCount val="62"/>
                <c:pt idx="0">
                  <c:v>7.3154345073516147</c:v>
                </c:pt>
                <c:pt idx="1">
                  <c:v>5.0985267607384754</c:v>
                </c:pt>
                <c:pt idx="2">
                  <c:v>2.2516291528405175</c:v>
                </c:pt>
                <c:pt idx="3">
                  <c:v>3.1564048962768432</c:v>
                </c:pt>
                <c:pt idx="4">
                  <c:v>3.4018001599315451</c:v>
                </c:pt>
                <c:pt idx="5">
                  <c:v>3.2141806132549355</c:v>
                </c:pt>
                <c:pt idx="6">
                  <c:v>5.6797450639868963</c:v>
                </c:pt>
                <c:pt idx="7">
                  <c:v>6.1854082230503815</c:v>
                </c:pt>
                <c:pt idx="8">
                  <c:v>7.8564691298137701</c:v>
                </c:pt>
                <c:pt idx="9">
                  <c:v>9.8028386412145387</c:v>
                </c:pt>
                <c:pt idx="10">
                  <c:v>11.489599607540679</c:v>
                </c:pt>
                <c:pt idx="11">
                  <c:v>12.546285045862838</c:v>
                </c:pt>
                <c:pt idx="12">
                  <c:v>6.1064290874067062</c:v>
                </c:pt>
                <c:pt idx="13">
                  <c:v>8.1953250686098258</c:v>
                </c:pt>
                <c:pt idx="14">
                  <c:v>2.0440878629350845</c:v>
                </c:pt>
                <c:pt idx="15">
                  <c:v>-13.435671927115312</c:v>
                </c:pt>
                <c:pt idx="16">
                  <c:v>-19.985252395361684</c:v>
                </c:pt>
                <c:pt idx="17">
                  <c:v>-20.463373361030555</c:v>
                </c:pt>
                <c:pt idx="18">
                  <c:v>-22.044877276730425</c:v>
                </c:pt>
                <c:pt idx="19">
                  <c:v>-21.941757513531023</c:v>
                </c:pt>
                <c:pt idx="20">
                  <c:v>-19.147575226811032</c:v>
                </c:pt>
                <c:pt idx="21">
                  <c:v>-17.301842159018253</c:v>
                </c:pt>
                <c:pt idx="22">
                  <c:v>-15.592289777513468</c:v>
                </c:pt>
                <c:pt idx="23">
                  <c:v>-14.97877401646841</c:v>
                </c:pt>
                <c:pt idx="24">
                  <c:v>-1.1868560795170957</c:v>
                </c:pt>
                <c:pt idx="25">
                  <c:v>-4.0321875273331749</c:v>
                </c:pt>
                <c:pt idx="26">
                  <c:v>3.9809954404383285</c:v>
                </c:pt>
                <c:pt idx="27">
                  <c:v>22.845830929311827</c:v>
                </c:pt>
                <c:pt idx="28">
                  <c:v>32.203866037311755</c:v>
                </c:pt>
                <c:pt idx="29">
                  <c:v>32.661232128641181</c:v>
                </c:pt>
                <c:pt idx="30">
                  <c:v>33.128259285638251</c:v>
                </c:pt>
                <c:pt idx="31">
                  <c:v>31.477999795957025</c:v>
                </c:pt>
                <c:pt idx="32">
                  <c:v>27.878488210389673</c:v>
                </c:pt>
                <c:pt idx="33">
                  <c:v>24.246166758297939</c:v>
                </c:pt>
                <c:pt idx="34">
                  <c:v>24.255972648159705</c:v>
                </c:pt>
                <c:pt idx="35">
                  <c:v>23.581862125813259</c:v>
                </c:pt>
                <c:pt idx="36">
                  <c:v>22.747628780745476</c:v>
                </c:pt>
                <c:pt idx="37">
                  <c:v>26.509524243528993</c:v>
                </c:pt>
                <c:pt idx="38">
                  <c:v>30.084752008254089</c:v>
                </c:pt>
                <c:pt idx="39">
                  <c:v>27.740528401299926</c:v>
                </c:pt>
                <c:pt idx="40">
                  <c:v>31.779232371318034</c:v>
                </c:pt>
                <c:pt idx="41">
                  <c:v>32.378796652102949</c:v>
                </c:pt>
                <c:pt idx="42">
                  <c:v>30.466278229587807</c:v>
                </c:pt>
                <c:pt idx="43">
                  <c:v>32.606611167152508</c:v>
                </c:pt>
                <c:pt idx="44">
                  <c:v>32.095301617681862</c:v>
                </c:pt>
                <c:pt idx="45">
                  <c:v>30.854343113908111</c:v>
                </c:pt>
                <c:pt idx="46">
                  <c:v>28.507391043061148</c:v>
                </c:pt>
                <c:pt idx="47">
                  <c:v>28.189936817760675</c:v>
                </c:pt>
                <c:pt idx="48">
                  <c:v>8.6195928753180606</c:v>
                </c:pt>
                <c:pt idx="49">
                  <c:v>8.0102661083344628</c:v>
                </c:pt>
                <c:pt idx="50">
                  <c:v>7.6198785351704323</c:v>
                </c:pt>
                <c:pt idx="51">
                  <c:v>3.9826898370410646</c:v>
                </c:pt>
                <c:pt idx="52">
                  <c:v>0.5963804320129551</c:v>
                </c:pt>
                <c:pt idx="53">
                  <c:v>0.52568792746938708</c:v>
                </c:pt>
                <c:pt idx="54">
                  <c:v>1.382205023543448</c:v>
                </c:pt>
                <c:pt idx="55">
                  <c:v>-2.0641458883225106</c:v>
                </c:pt>
                <c:pt idx="56">
                  <c:v>-3.5454700126048788</c:v>
                </c:pt>
                <c:pt idx="57">
                  <c:v>-3.3517171076920982</c:v>
                </c:pt>
                <c:pt idx="58">
                  <c:v>-3.6001364701868432</c:v>
                </c:pt>
                <c:pt idx="59">
                  <c:v>-4.9099149279563932</c:v>
                </c:pt>
                <c:pt idx="60">
                  <c:v>-6.0907759882869561</c:v>
                </c:pt>
                <c:pt idx="61">
                  <c:v>-1.4640653660163316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6F-4C07-AEBB-65DF4EE699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2896384"/>
        <c:axId val="272898304"/>
      </c:lineChart>
      <c:catAx>
        <c:axId val="272896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 sz="700" b="0" i="0" u="none" strike="noStrike" baseline="0">
                    <a:solidFill>
                      <a:srgbClr val="4C4C4C"/>
                    </a:solidFill>
                    <a:latin typeface="Arial"/>
                    <a:cs typeface="Arial"/>
                  </a:rPr>
                  <a:t>Fuente: Elaboración propia basada en información del Departamento de Aduanas e Impuestos Especiales</a:t>
                </a:r>
                <a:r>
                  <a:rPr lang="es-ES" sz="800" b="0" i="0" u="none" strike="noStrike" baseline="0">
                    <a:solidFill>
                      <a:srgbClr val="4C4C4C"/>
                    </a:solidFill>
                    <a:latin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edge"/>
              <c:yMode val="edge"/>
              <c:x val="1.7320616613064214E-2"/>
              <c:y val="0.901790686760181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 rtl="1">
              <a:defRPr sz="700" b="0" i="0" u="none" strike="noStrike" baseline="0">
                <a:solidFill>
                  <a:srgbClr val="4C4C4C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2898304"/>
        <c:crossesAt val="-50"/>
        <c:auto val="1"/>
        <c:lblAlgn val="ctr"/>
        <c:lblOffset val="100"/>
        <c:tickLblSkip val="1"/>
        <c:tickMarkSkip val="12"/>
        <c:noMultiLvlLbl val="0"/>
      </c:catAx>
      <c:valAx>
        <c:axId val="272898304"/>
        <c:scaling>
          <c:orientation val="minMax"/>
          <c:min val="-25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4C4C4C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Porcentaje</a:t>
                </a:r>
              </a:p>
            </c:rich>
          </c:tx>
          <c:layout>
            <c:manualLayout>
              <c:xMode val="edge"/>
              <c:yMode val="edge"/>
              <c:x val="1.0653949946397545E-2"/>
              <c:y val="0.3522532200031287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4C4C4C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72896384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825" b="1" i="0" u="none" strike="noStrike" baseline="0">
                <a:solidFill>
                  <a:srgbClr val="4C4C4C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sz="825" b="1" i="0" u="none" strike="noStrike" baseline="0">
                <a:solidFill>
                  <a:srgbClr val="4C4C4C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ayout>
        <c:manualLayout>
          <c:xMode val="edge"/>
          <c:yMode val="edge"/>
          <c:x val="6.1619718309859156E-2"/>
          <c:y val="0.10927152317880795"/>
          <c:w val="0.45070459502421356"/>
          <c:h val="5.629139072847683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1" i="0" u="none" strike="noStrike" baseline="0">
              <a:solidFill>
                <a:srgbClr val="4C4C4C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CCFFFF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3347036712045708E-2"/>
          <c:y val="0.16571354166666666"/>
          <c:w val="0.83342063723516047"/>
          <c:h val="0.61152187499999988"/>
        </c:manualLayout>
      </c:layout>
      <c:lineChart>
        <c:grouping val="standard"/>
        <c:varyColors val="0"/>
        <c:ser>
          <c:idx val="0"/>
          <c:order val="0"/>
          <c:tx>
            <c:v>Esportazioak</c:v>
          </c:tx>
          <c:spPr>
            <a:ln w="38100">
              <a:solidFill>
                <a:srgbClr val="C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 w="6350">
                <a:solidFill>
                  <a:srgbClr val="C00000"/>
                </a:solidFill>
              </a:ln>
            </c:spPr>
          </c:marker>
          <c:cat>
            <c:multiLvlStrRef>
              <c:f>datos!$A$368:$B$427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datos!$D$368:$D$427</c:f>
              <c:numCache>
                <c:formatCode>0.0</c:formatCode>
                <c:ptCount val="60"/>
                <c:pt idx="0">
                  <c:v>834.66</c:v>
                </c:pt>
                <c:pt idx="1">
                  <c:v>795.13</c:v>
                </c:pt>
                <c:pt idx="2">
                  <c:v>865.46</c:v>
                </c:pt>
                <c:pt idx="3">
                  <c:v>869.5</c:v>
                </c:pt>
                <c:pt idx="4">
                  <c:v>953.24</c:v>
                </c:pt>
                <c:pt idx="5">
                  <c:v>939.76</c:v>
                </c:pt>
                <c:pt idx="6">
                  <c:v>740.64</c:v>
                </c:pt>
                <c:pt idx="7">
                  <c:v>662.58</c:v>
                </c:pt>
                <c:pt idx="8">
                  <c:v>915.76</c:v>
                </c:pt>
                <c:pt idx="9">
                  <c:v>997.65</c:v>
                </c:pt>
                <c:pt idx="10">
                  <c:v>893.45</c:v>
                </c:pt>
                <c:pt idx="11">
                  <c:v>737.54</c:v>
                </c:pt>
                <c:pt idx="12">
                  <c:v>820.04</c:v>
                </c:pt>
                <c:pt idx="13">
                  <c:v>908.52</c:v>
                </c:pt>
                <c:pt idx="14">
                  <c:v>835.73</c:v>
                </c:pt>
                <c:pt idx="15">
                  <c:v>408.13</c:v>
                </c:pt>
                <c:pt idx="16">
                  <c:v>531.96</c:v>
                </c:pt>
                <c:pt idx="17">
                  <c:v>832.33</c:v>
                </c:pt>
                <c:pt idx="18">
                  <c:v>587.04999999999995</c:v>
                </c:pt>
                <c:pt idx="19">
                  <c:v>595.63</c:v>
                </c:pt>
                <c:pt idx="20">
                  <c:v>885.4</c:v>
                </c:pt>
                <c:pt idx="21">
                  <c:v>972.76</c:v>
                </c:pt>
                <c:pt idx="22">
                  <c:v>848.92</c:v>
                </c:pt>
                <c:pt idx="23">
                  <c:v>691.19</c:v>
                </c:pt>
                <c:pt idx="24">
                  <c:v>714.33</c:v>
                </c:pt>
                <c:pt idx="25">
                  <c:v>765.4</c:v>
                </c:pt>
                <c:pt idx="26">
                  <c:v>869.24</c:v>
                </c:pt>
                <c:pt idx="27">
                  <c:v>813.22</c:v>
                </c:pt>
                <c:pt idx="28">
                  <c:v>867.35</c:v>
                </c:pt>
                <c:pt idx="29">
                  <c:v>911.28</c:v>
                </c:pt>
                <c:pt idx="30">
                  <c:v>821.76</c:v>
                </c:pt>
                <c:pt idx="31">
                  <c:v>635.35</c:v>
                </c:pt>
                <c:pt idx="32">
                  <c:v>848.61</c:v>
                </c:pt>
                <c:pt idx="33">
                  <c:v>840.41</c:v>
                </c:pt>
                <c:pt idx="34">
                  <c:v>873.11</c:v>
                </c:pt>
                <c:pt idx="35">
                  <c:v>660.72</c:v>
                </c:pt>
                <c:pt idx="36">
                  <c:v>737.34</c:v>
                </c:pt>
                <c:pt idx="37">
                  <c:v>941.96</c:v>
                </c:pt>
                <c:pt idx="38">
                  <c:v>1058.3399999999999</c:v>
                </c:pt>
                <c:pt idx="39">
                  <c:v>974.82</c:v>
                </c:pt>
                <c:pt idx="40">
                  <c:v>957.1</c:v>
                </c:pt>
                <c:pt idx="41">
                  <c:v>965.9</c:v>
                </c:pt>
                <c:pt idx="42">
                  <c:v>636.85</c:v>
                </c:pt>
                <c:pt idx="43">
                  <c:v>767.27</c:v>
                </c:pt>
                <c:pt idx="44">
                  <c:v>934.73</c:v>
                </c:pt>
                <c:pt idx="45">
                  <c:v>968.02</c:v>
                </c:pt>
                <c:pt idx="46">
                  <c:v>1001.7</c:v>
                </c:pt>
                <c:pt idx="47">
                  <c:v>825.45</c:v>
                </c:pt>
                <c:pt idx="48">
                  <c:v>767.51</c:v>
                </c:pt>
                <c:pt idx="49">
                  <c:v>965.45</c:v>
                </c:pt>
                <c:pt idx="50">
                  <c:v>1000.93</c:v>
                </c:pt>
                <c:pt idx="51">
                  <c:v>829.7</c:v>
                </c:pt>
                <c:pt idx="52">
                  <c:v>997.57</c:v>
                </c:pt>
                <c:pt idx="53">
                  <c:v>977.78</c:v>
                </c:pt>
                <c:pt idx="54">
                  <c:v>712.04</c:v>
                </c:pt>
                <c:pt idx="55">
                  <c:v>577.51</c:v>
                </c:pt>
                <c:pt idx="56">
                  <c:v>838.89</c:v>
                </c:pt>
                <c:pt idx="57">
                  <c:v>915.39</c:v>
                </c:pt>
                <c:pt idx="58">
                  <c:v>934.04</c:v>
                </c:pt>
                <c:pt idx="59">
                  <c:v>657.82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8184-4F2A-B98A-98329C3498A1}"/>
            </c:ext>
          </c:extLst>
        </c:ser>
        <c:ser>
          <c:idx val="1"/>
          <c:order val="1"/>
          <c:tx>
            <c:v>Importazioak</c:v>
          </c:tx>
          <c:spPr>
            <a:ln w="38100">
              <a:solidFill>
                <a:srgbClr val="53777A"/>
              </a:solidFill>
              <a:prstDash val="solid"/>
            </a:ln>
          </c:spPr>
          <c:marker>
            <c:symbol val="circle"/>
            <c:size val="4"/>
            <c:spPr>
              <a:solidFill>
                <a:schemeClr val="accent1">
                  <a:lumMod val="75000"/>
                </a:schemeClr>
              </a:solidFill>
              <a:ln w="6350">
                <a:noFill/>
              </a:ln>
            </c:spPr>
          </c:marker>
          <c:cat>
            <c:multiLvlStrRef>
              <c:f>datos!$A$368:$B$427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datos!$G$368:$G$427</c:f>
              <c:numCache>
                <c:formatCode>0.0</c:formatCode>
                <c:ptCount val="60"/>
                <c:pt idx="0">
                  <c:v>415.3</c:v>
                </c:pt>
                <c:pt idx="1">
                  <c:v>430.06</c:v>
                </c:pt>
                <c:pt idx="2">
                  <c:v>433.45</c:v>
                </c:pt>
                <c:pt idx="3">
                  <c:v>463.12</c:v>
                </c:pt>
                <c:pt idx="4">
                  <c:v>482.16</c:v>
                </c:pt>
                <c:pt idx="5">
                  <c:v>476.54</c:v>
                </c:pt>
                <c:pt idx="6">
                  <c:v>433.25</c:v>
                </c:pt>
                <c:pt idx="7">
                  <c:v>382.11</c:v>
                </c:pt>
                <c:pt idx="8">
                  <c:v>486.24</c:v>
                </c:pt>
                <c:pt idx="9">
                  <c:v>550.58000000000004</c:v>
                </c:pt>
                <c:pt idx="10">
                  <c:v>492.44</c:v>
                </c:pt>
                <c:pt idx="11">
                  <c:v>419.75</c:v>
                </c:pt>
                <c:pt idx="12">
                  <c:v>440.66</c:v>
                </c:pt>
                <c:pt idx="13">
                  <c:v>473.98</c:v>
                </c:pt>
                <c:pt idx="14">
                  <c:v>390.31</c:v>
                </c:pt>
                <c:pt idx="15">
                  <c:v>202.94</c:v>
                </c:pt>
                <c:pt idx="16">
                  <c:v>271.70999999999998</c:v>
                </c:pt>
                <c:pt idx="17">
                  <c:v>368.39</c:v>
                </c:pt>
                <c:pt idx="18">
                  <c:v>295.02999999999997</c:v>
                </c:pt>
                <c:pt idx="19">
                  <c:v>301.5</c:v>
                </c:pt>
                <c:pt idx="20">
                  <c:v>491.38</c:v>
                </c:pt>
                <c:pt idx="21">
                  <c:v>529.19000000000005</c:v>
                </c:pt>
                <c:pt idx="22">
                  <c:v>493.49</c:v>
                </c:pt>
                <c:pt idx="23">
                  <c:v>387.83</c:v>
                </c:pt>
                <c:pt idx="24">
                  <c:v>435.43</c:v>
                </c:pt>
                <c:pt idx="25">
                  <c:v>442.33</c:v>
                </c:pt>
                <c:pt idx="26">
                  <c:v>479.14</c:v>
                </c:pt>
                <c:pt idx="27">
                  <c:v>495.48</c:v>
                </c:pt>
                <c:pt idx="28">
                  <c:v>500.32</c:v>
                </c:pt>
                <c:pt idx="29">
                  <c:v>496.85</c:v>
                </c:pt>
                <c:pt idx="30">
                  <c:v>402.8</c:v>
                </c:pt>
                <c:pt idx="31">
                  <c:v>356.09</c:v>
                </c:pt>
                <c:pt idx="32">
                  <c:v>529.58000000000004</c:v>
                </c:pt>
                <c:pt idx="33">
                  <c:v>539.96</c:v>
                </c:pt>
                <c:pt idx="34">
                  <c:v>613.55999999999995</c:v>
                </c:pt>
                <c:pt idx="35">
                  <c:v>450.58</c:v>
                </c:pt>
                <c:pt idx="36">
                  <c:v>534.48</c:v>
                </c:pt>
                <c:pt idx="37">
                  <c:v>575.97</c:v>
                </c:pt>
                <c:pt idx="38">
                  <c:v>654.66999999999996</c:v>
                </c:pt>
                <c:pt idx="39">
                  <c:v>601.12</c:v>
                </c:pt>
                <c:pt idx="40">
                  <c:v>734.13</c:v>
                </c:pt>
                <c:pt idx="41">
                  <c:v>671.83</c:v>
                </c:pt>
                <c:pt idx="42">
                  <c:v>471.02</c:v>
                </c:pt>
                <c:pt idx="43">
                  <c:v>541.80999999999995</c:v>
                </c:pt>
                <c:pt idx="44">
                  <c:v>681.1</c:v>
                </c:pt>
                <c:pt idx="45">
                  <c:v>655.21</c:v>
                </c:pt>
                <c:pt idx="46">
                  <c:v>678.68</c:v>
                </c:pt>
                <c:pt idx="47">
                  <c:v>560.79999999999995</c:v>
                </c:pt>
                <c:pt idx="48">
                  <c:v>580.54999999999995</c:v>
                </c:pt>
                <c:pt idx="49">
                  <c:v>618.85</c:v>
                </c:pt>
                <c:pt idx="50">
                  <c:v>700.22</c:v>
                </c:pt>
                <c:pt idx="51">
                  <c:v>560.86</c:v>
                </c:pt>
                <c:pt idx="52">
                  <c:v>658.38</c:v>
                </c:pt>
                <c:pt idx="53">
                  <c:v>673.17</c:v>
                </c:pt>
                <c:pt idx="54">
                  <c:v>509.84</c:v>
                </c:pt>
                <c:pt idx="55">
                  <c:v>384.39</c:v>
                </c:pt>
                <c:pt idx="56">
                  <c:v>586.07000000000005</c:v>
                </c:pt>
                <c:pt idx="57">
                  <c:v>643.84</c:v>
                </c:pt>
                <c:pt idx="58">
                  <c:v>639.04</c:v>
                </c:pt>
                <c:pt idx="59">
                  <c:v>444.2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8184-4F2A-B98A-98329C3498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090304"/>
        <c:axId val="281125632"/>
      </c:lineChart>
      <c:catAx>
        <c:axId val="281090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 rtl="1">
              <a:defRPr sz="800" b="0" i="0" u="none" strike="noStrike" baseline="0">
                <a:solidFill>
                  <a:srgbClr val="4C4C4C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81125632"/>
        <c:crosses val="autoZero"/>
        <c:auto val="1"/>
        <c:lblAlgn val="ctr"/>
        <c:lblOffset val="100"/>
        <c:tickLblSkip val="2"/>
        <c:tickMarkSkip val="12"/>
        <c:noMultiLvlLbl val="0"/>
      </c:catAx>
      <c:valAx>
        <c:axId val="281125632"/>
        <c:scaling>
          <c:orientation val="minMax"/>
          <c:max val="1200"/>
          <c:min val="10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4C4C4C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Milloi</a:t>
                </a:r>
                <a:r>
                  <a:rPr lang="es-ES" baseline="0"/>
                  <a:t> eurotan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6.0872020627051248E-3"/>
              <c:y val="0.2695064877453698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4C4C4C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81090304"/>
        <c:crosses val="autoZero"/>
        <c:crossBetween val="between"/>
        <c:majorUnit val="100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baseline="0">
              <a:solidFill>
                <a:sysClr val="windowText" lastClr="000000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CCFFFF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/>
    <c:pageMargins b="0.75" l="0.7" r="0.7" t="0.75" header="0.3" footer="0.3"/>
    <c:pageSetup paperSize="9" orientation="landscape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128069357184004E-2"/>
          <c:y val="0.16285420204827339"/>
          <c:w val="0.8822587821851231"/>
          <c:h val="0.64532782582505055"/>
        </c:manualLayout>
      </c:layout>
      <c:lineChart>
        <c:grouping val="standard"/>
        <c:varyColors val="0"/>
        <c:ser>
          <c:idx val="0"/>
          <c:order val="0"/>
          <c:tx>
            <c:strRef>
              <c:f>datos_naesp!$Q$5</c:f>
              <c:strCache>
                <c:ptCount val="1"/>
                <c:pt idx="0">
                  <c:v>NAVARRA</c:v>
                </c:pt>
              </c:strCache>
            </c:strRef>
          </c:tx>
          <c:spPr>
            <a:ln w="38100">
              <a:solidFill>
                <a:srgbClr val="C00000"/>
              </a:solidFill>
            </a:ln>
          </c:spPr>
          <c:marker>
            <c:symbol val="circle"/>
            <c:size val="6"/>
            <c:spPr>
              <a:solidFill>
                <a:schemeClr val="bg1"/>
              </a:solidFill>
            </c:spPr>
          </c:marker>
          <c:cat>
            <c:multiLvlStrRef>
              <c:f>datos_naesp!$A$370:$B$429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datos_naesp!$Q$370:$Q$429</c:f>
              <c:numCache>
                <c:formatCode>#.##00</c:formatCode>
                <c:ptCount val="60"/>
                <c:pt idx="0">
                  <c:v>200.97760654948229</c:v>
                </c:pt>
                <c:pt idx="1">
                  <c:v>184.8881551411431</c:v>
                </c:pt>
                <c:pt idx="2">
                  <c:v>199.66778175106703</c:v>
                </c:pt>
                <c:pt idx="3">
                  <c:v>187.74831577129038</c:v>
                </c:pt>
                <c:pt idx="4">
                  <c:v>197.70200763232123</c:v>
                </c:pt>
                <c:pt idx="5">
                  <c:v>197.20485163889705</c:v>
                </c:pt>
                <c:pt idx="6">
                  <c:v>170.94979803808423</c:v>
                </c:pt>
                <c:pt idx="7">
                  <c:v>173.40032974797833</c:v>
                </c:pt>
                <c:pt idx="8">
                  <c:v>188.33497861138534</c:v>
                </c:pt>
                <c:pt idx="9">
                  <c:v>181.19982563841765</c:v>
                </c:pt>
                <c:pt idx="10">
                  <c:v>181.43327105840305</c:v>
                </c:pt>
                <c:pt idx="11">
                  <c:v>175.70935080405002</c:v>
                </c:pt>
                <c:pt idx="12">
                  <c:v>186.09358689238866</c:v>
                </c:pt>
                <c:pt idx="13">
                  <c:v>191.6789737963627</c:v>
                </c:pt>
                <c:pt idx="14">
                  <c:v>214.11954600189591</c:v>
                </c:pt>
                <c:pt idx="15">
                  <c:v>201.10870207943233</c:v>
                </c:pt>
                <c:pt idx="16">
                  <c:v>195.78226785911451</c:v>
                </c:pt>
                <c:pt idx="17">
                  <c:v>225.93718613425992</c:v>
                </c:pt>
                <c:pt idx="18">
                  <c:v>198.97976476968444</c:v>
                </c:pt>
                <c:pt idx="19">
                  <c:v>197.55555555555554</c:v>
                </c:pt>
                <c:pt idx="20">
                  <c:v>180.18641377345435</c:v>
                </c:pt>
                <c:pt idx="21">
                  <c:v>183.82055594398986</c:v>
                </c:pt>
                <c:pt idx="22">
                  <c:v>172.02374921477636</c:v>
                </c:pt>
                <c:pt idx="23">
                  <c:v>178.21983858907257</c:v>
                </c:pt>
                <c:pt idx="24">
                  <c:v>164.05162712720761</c:v>
                </c:pt>
                <c:pt idx="25">
                  <c:v>173.03822937625753</c:v>
                </c:pt>
                <c:pt idx="26">
                  <c:v>181.41670492966566</c:v>
                </c:pt>
                <c:pt idx="27">
                  <c:v>164.12771453943651</c:v>
                </c:pt>
                <c:pt idx="28">
                  <c:v>173.35905020786697</c:v>
                </c:pt>
                <c:pt idx="29">
                  <c:v>183.41149240213343</c:v>
                </c:pt>
                <c:pt idx="30">
                  <c:v>204.01191658391264</c:v>
                </c:pt>
                <c:pt idx="31">
                  <c:v>178.42399393411782</c:v>
                </c:pt>
                <c:pt idx="32">
                  <c:v>160.24207862834697</c:v>
                </c:pt>
                <c:pt idx="33">
                  <c:v>155.64301059337726</c:v>
                </c:pt>
                <c:pt idx="34">
                  <c:v>142.30230132342396</c:v>
                </c:pt>
                <c:pt idx="35">
                  <c:v>146.6376670069688</c:v>
                </c:pt>
                <c:pt idx="36">
                  <c:v>137.95464750785811</c:v>
                </c:pt>
                <c:pt idx="37">
                  <c:v>163.54324009931071</c:v>
                </c:pt>
                <c:pt idx="38">
                  <c:v>161.66007301388484</c:v>
                </c:pt>
                <c:pt idx="39">
                  <c:v>162.16728772957148</c:v>
                </c:pt>
                <c:pt idx="40">
                  <c:v>130.3720049582499</c:v>
                </c:pt>
                <c:pt idx="41">
                  <c:v>143.77148981141062</c:v>
                </c:pt>
                <c:pt idx="42">
                  <c:v>135.20657296930068</c:v>
                </c:pt>
                <c:pt idx="43">
                  <c:v>141.61237334120818</c:v>
                </c:pt>
                <c:pt idx="44">
                  <c:v>137.23829099985318</c:v>
                </c:pt>
                <c:pt idx="45">
                  <c:v>147.74194533050471</c:v>
                </c:pt>
                <c:pt idx="46">
                  <c:v>147.59533211528262</c:v>
                </c:pt>
                <c:pt idx="47">
                  <c:v>147.19151212553496</c:v>
                </c:pt>
                <c:pt idx="48">
                  <c:v>132.20394453535442</c:v>
                </c:pt>
                <c:pt idx="49">
                  <c:v>156.00710996202633</c:v>
                </c:pt>
                <c:pt idx="50">
                  <c:v>142.94507440518694</c:v>
                </c:pt>
                <c:pt idx="51">
                  <c:v>147.93353064935991</c:v>
                </c:pt>
                <c:pt idx="52">
                  <c:v>151.51887967435221</c:v>
                </c:pt>
                <c:pt idx="53">
                  <c:v>145.25008541675953</c:v>
                </c:pt>
                <c:pt idx="54">
                  <c:v>139.6595010199278</c:v>
                </c:pt>
                <c:pt idx="55">
                  <c:v>150.24064101563516</c:v>
                </c:pt>
                <c:pt idx="56">
                  <c:v>143.13819168358728</c:v>
                </c:pt>
                <c:pt idx="57">
                  <c:v>142.17662773359839</c:v>
                </c:pt>
                <c:pt idx="58">
                  <c:v>146.16299449173761</c:v>
                </c:pt>
                <c:pt idx="59">
                  <c:v>148.0909500225124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56-42B7-8958-5288CA2E5623}"/>
            </c:ext>
          </c:extLst>
        </c:ser>
        <c:ser>
          <c:idx val="1"/>
          <c:order val="1"/>
          <c:tx>
            <c:strRef>
              <c:f>datos_naesp!$R$5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53777A"/>
              </a:solidFill>
            </a:ln>
          </c:spPr>
          <c:marker>
            <c:symbol val="circle"/>
            <c:size val="4"/>
            <c:spPr>
              <a:solidFill>
                <a:schemeClr val="accent1">
                  <a:lumMod val="75000"/>
                </a:schemeClr>
              </a:solidFill>
              <a:ln>
                <a:solidFill>
                  <a:srgbClr val="53777A"/>
                </a:solidFill>
              </a:ln>
            </c:spPr>
          </c:marker>
          <c:cat>
            <c:multiLvlStrRef>
              <c:f>datos_naesp!$A$370:$B$429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datos_naesp!$R$370:$R$429</c:f>
              <c:numCache>
                <c:formatCode>#,##0.0</c:formatCode>
                <c:ptCount val="60"/>
                <c:pt idx="0">
                  <c:v>85.576177295501083</c:v>
                </c:pt>
                <c:pt idx="1">
                  <c:v>90.261385879701734</c:v>
                </c:pt>
                <c:pt idx="2">
                  <c:v>92.528399525050062</c:v>
                </c:pt>
                <c:pt idx="3">
                  <c:v>94.484896491842733</c:v>
                </c:pt>
                <c:pt idx="4">
                  <c:v>91.149006803464573</c:v>
                </c:pt>
                <c:pt idx="5">
                  <c:v>94.180063811870866</c:v>
                </c:pt>
                <c:pt idx="6">
                  <c:v>91.462648425035638</c:v>
                </c:pt>
                <c:pt idx="7">
                  <c:v>82.193712910846287</c:v>
                </c:pt>
                <c:pt idx="8">
                  <c:v>85.225651477653216</c:v>
                </c:pt>
                <c:pt idx="9">
                  <c:v>91.028010180597292</c:v>
                </c:pt>
                <c:pt idx="10">
                  <c:v>92.70434316996365</c:v>
                </c:pt>
                <c:pt idx="11">
                  <c:v>90.748154584507446</c:v>
                </c:pt>
                <c:pt idx="12">
                  <c:v>86.882280417394668</c:v>
                </c:pt>
                <c:pt idx="13">
                  <c:v>92.287895990898591</c:v>
                </c:pt>
                <c:pt idx="14">
                  <c:v>92.915785504135712</c:v>
                </c:pt>
                <c:pt idx="15">
                  <c:v>90.802842859738703</c:v>
                </c:pt>
                <c:pt idx="16">
                  <c:v>99.657074901105489</c:v>
                </c:pt>
                <c:pt idx="17">
                  <c:v>105.04893780586129</c:v>
                </c:pt>
                <c:pt idx="18">
                  <c:v>98.771604982142421</c:v>
                </c:pt>
                <c:pt idx="19">
                  <c:v>90.443986517589849</c:v>
                </c:pt>
                <c:pt idx="20">
                  <c:v>94.504177823737805</c:v>
                </c:pt>
                <c:pt idx="21">
                  <c:v>97.217724410872179</c:v>
                </c:pt>
                <c:pt idx="22">
                  <c:v>99.108659836531515</c:v>
                </c:pt>
                <c:pt idx="23">
                  <c:v>95.825301725725083</c:v>
                </c:pt>
                <c:pt idx="24">
                  <c:v>91.381256408268058</c:v>
                </c:pt>
                <c:pt idx="25">
                  <c:v>96.312515968318863</c:v>
                </c:pt>
                <c:pt idx="26">
                  <c:v>98.391033420144808</c:v>
                </c:pt>
                <c:pt idx="27">
                  <c:v>95.464212634021877</c:v>
                </c:pt>
                <c:pt idx="28">
                  <c:v>95.257013806095145</c:v>
                </c:pt>
                <c:pt idx="29">
                  <c:v>94.813169310727829</c:v>
                </c:pt>
                <c:pt idx="30">
                  <c:v>92.638068683649962</c:v>
                </c:pt>
                <c:pt idx="31">
                  <c:v>84.040702597022744</c:v>
                </c:pt>
                <c:pt idx="32">
                  <c:v>90.423314623416204</c:v>
                </c:pt>
                <c:pt idx="33">
                  <c:v>86.305711435144829</c:v>
                </c:pt>
                <c:pt idx="34">
                  <c:v>86.240380723846044</c:v>
                </c:pt>
                <c:pt idx="35">
                  <c:v>82.924058376299925</c:v>
                </c:pt>
                <c:pt idx="36">
                  <c:v>79.472754048571147</c:v>
                </c:pt>
                <c:pt idx="37">
                  <c:v>86.61960643967285</c:v>
                </c:pt>
                <c:pt idx="38">
                  <c:v>86.291663235806055</c:v>
                </c:pt>
                <c:pt idx="39">
                  <c:v>83.256816325556997</c:v>
                </c:pt>
                <c:pt idx="40">
                  <c:v>86.706565200093792</c:v>
                </c:pt>
                <c:pt idx="41">
                  <c:v>83.76129016032047</c:v>
                </c:pt>
                <c:pt idx="42">
                  <c:v>82.784309241117214</c:v>
                </c:pt>
                <c:pt idx="43">
                  <c:v>77.549873375340994</c:v>
                </c:pt>
                <c:pt idx="44">
                  <c:v>82.509143115119045</c:v>
                </c:pt>
                <c:pt idx="45">
                  <c:v>83.939055569824177</c:v>
                </c:pt>
                <c:pt idx="46">
                  <c:v>91.848687697349717</c:v>
                </c:pt>
                <c:pt idx="47">
                  <c:v>87.327471809891378</c:v>
                </c:pt>
                <c:pt idx="48">
                  <c:v>88.658043908970754</c:v>
                </c:pt>
                <c:pt idx="49">
                  <c:v>93.016574585635354</c:v>
                </c:pt>
                <c:pt idx="50">
                  <c:v>99.596576141456723</c:v>
                </c:pt>
                <c:pt idx="51">
                  <c:v>86.970087016353375</c:v>
                </c:pt>
                <c:pt idx="52">
                  <c:v>91.603020472933949</c:v>
                </c:pt>
                <c:pt idx="53">
                  <c:v>93.518577125134499</c:v>
                </c:pt>
                <c:pt idx="54">
                  <c:v>86.130631089384522</c:v>
                </c:pt>
                <c:pt idx="55">
                  <c:v>85.51037610099057</c:v>
                </c:pt>
                <c:pt idx="56">
                  <c:v>88.987237900680583</c:v>
                </c:pt>
                <c:pt idx="57">
                  <c:v>86.272345293589353</c:v>
                </c:pt>
                <c:pt idx="58">
                  <c:v>93.496728259208723</c:v>
                </c:pt>
                <c:pt idx="59">
                  <c:v>89.484291971795727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456-42B7-8958-5288CA2E56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328064"/>
        <c:axId val="282198400"/>
      </c:lineChart>
      <c:catAx>
        <c:axId val="282328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4C4C4C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82198400"/>
        <c:crosses val="autoZero"/>
        <c:auto val="1"/>
        <c:lblAlgn val="ctr"/>
        <c:lblOffset val="100"/>
        <c:tickLblSkip val="2"/>
        <c:tickMarkSkip val="12"/>
        <c:noMultiLvlLbl val="0"/>
      </c:catAx>
      <c:valAx>
        <c:axId val="28219840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4C4C4C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5.0948082709173552E-2"/>
              <c:y val="0.11785222925565676"/>
            </c:manualLayout>
          </c:layout>
          <c:overlay val="0"/>
        </c:title>
        <c:numFmt formatCode="#,##0" sourceLinked="0"/>
        <c:majorTickMark val="in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4C4C4C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82328064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620" b="1" i="0" u="none" strike="noStrike" baseline="0">
                <a:solidFill>
                  <a:srgbClr val="CC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sz="620" b="1" i="0" u="none" strike="noStrike" baseline="0">
                <a:solidFill>
                  <a:srgbClr val="4C4C4C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ayout>
        <c:manualLayout>
          <c:xMode val="edge"/>
          <c:yMode val="edge"/>
          <c:x val="0.31740642175825584"/>
          <c:y val="0.14827303449813872"/>
          <c:w val="0.37804914629573738"/>
          <c:h val="4.2483660130718942E-2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620" b="1" i="0" u="none" strike="noStrike" baseline="0">
              <a:solidFill>
                <a:srgbClr val="80808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ln w="6350">
      <a:noFill/>
    </a:ln>
  </c:spPr>
  <c:txPr>
    <a:bodyPr/>
    <a:lstStyle/>
    <a:p>
      <a:pPr>
        <a:defRPr sz="1000" b="0" i="0" u="none" strike="noStrike" baseline="0">
          <a:solidFill>
            <a:srgbClr val="EAEEED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914391558977857"/>
          <c:y val="0.12031043403916361"/>
          <c:w val="0.73127599961958945"/>
          <c:h val="0.766849618493431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datos_naesp!$E$3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5465757303787512E-2"/>
                  <c:y val="0.2861189172377789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D69-43C1-88DC-B0033159391F}"/>
                </c:ext>
              </c:extLst>
            </c:dLbl>
            <c:dLbl>
              <c:idx val="1"/>
              <c:layout>
                <c:manualLayout>
                  <c:x val="-5.0012333034166224E-2"/>
                  <c:y val="0.2918942492799103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D69-43C1-88DC-B0033159391F}"/>
                </c:ext>
              </c:extLst>
            </c:dLbl>
            <c:dLbl>
              <c:idx val="2"/>
              <c:layout>
                <c:manualLayout>
                  <c:x val="-4.5465757303787512E-2"/>
                  <c:y val="0.2770452327934098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D69-43C1-88DC-B0033159391F}"/>
                </c:ext>
              </c:extLst>
            </c:dLbl>
            <c:dLbl>
              <c:idx val="3"/>
              <c:layout>
                <c:manualLayout>
                  <c:x val="-4.5465757303787595E-2"/>
                  <c:y val="0.2419179550916634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D69-43C1-88DC-B0033159391F}"/>
                </c:ext>
              </c:extLst>
            </c:dLbl>
            <c:dLbl>
              <c:idx val="4"/>
              <c:layout>
                <c:manualLayout>
                  <c:x val="-3.6372486057846036E-2"/>
                  <c:y val="0.3070901198382369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D69-43C1-88DC-B0033159391F}"/>
                </c:ext>
              </c:extLst>
            </c:dLbl>
            <c:dLbl>
              <c:idx val="5"/>
              <c:layout>
                <c:manualLayout>
                  <c:x val="-3.589509587570687E-2"/>
                  <c:y val="0.2679420154622593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B2F-4B81-BBD2-3B1B19EA37E0}"/>
                </c:ext>
              </c:extLst>
            </c:dLbl>
            <c:dLbl>
              <c:idx val="6"/>
              <c:layout>
                <c:manualLayout>
                  <c:x val="-3.1231239354558484E-2"/>
                  <c:y val="0.2067772832682794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E08-460E-8FCE-F57BAF74577A}"/>
                </c:ext>
              </c:extLst>
            </c:dLbl>
            <c:dLbl>
              <c:idx val="7"/>
              <c:layout>
                <c:manualLayout>
                  <c:x val="-2.3748946123819364E-2"/>
                  <c:y val="0.2229724994537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87F-4D8A-B278-967D111C0867}"/>
                </c:ext>
              </c:extLst>
            </c:dLbl>
            <c:dLbl>
              <c:idx val="8"/>
              <c:layout>
                <c:manualLayout>
                  <c:x val="-2.3748946123819364E-2"/>
                  <c:y val="0.256591721391558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269-470E-9A2F-BEBFE6BB53C9}"/>
                </c:ext>
              </c:extLst>
            </c:dLbl>
            <c:numFmt formatCode="#,##0.0" sourceLinked="0"/>
            <c:spPr>
              <a:noFill/>
              <a:ln>
                <a:solidFill>
                  <a:schemeClr val="accent1"/>
                </a:solidFill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datos_naesp!$A$23:$A$31</c:f>
              <c:strCach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2023*</c:v>
                </c:pt>
              </c:strCache>
            </c:strRef>
          </c:cat>
          <c:val>
            <c:numRef>
              <c:f>datos_naesp!$E$23:$E$31</c:f>
              <c:numCache>
                <c:formatCode>#,##0.0</c:formatCode>
                <c:ptCount val="9"/>
                <c:pt idx="0">
                  <c:v>8539.7099999999991</c:v>
                </c:pt>
                <c:pt idx="1">
                  <c:v>8437.2200000000012</c:v>
                </c:pt>
                <c:pt idx="2">
                  <c:v>8105.9299999999994</c:v>
                </c:pt>
                <c:pt idx="3">
                  <c:v>9145.2800000000007</c:v>
                </c:pt>
                <c:pt idx="4">
                  <c:v>10205.370000000003</c:v>
                </c:pt>
                <c:pt idx="5">
                  <c:v>8917.66</c:v>
                </c:pt>
                <c:pt idx="6">
                  <c:v>9620.7800000000007</c:v>
                </c:pt>
                <c:pt idx="7">
                  <c:v>10769.480000000001</c:v>
                </c:pt>
                <c:pt idx="8">
                  <c:v>10174.630000000001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7B-45F7-B5C4-4ED4EBB99E2A}"/>
            </c:ext>
          </c:extLst>
        </c:ser>
        <c:ser>
          <c:idx val="1"/>
          <c:order val="1"/>
          <c:tx>
            <c:strRef>
              <c:f>datos_naesp!$K$3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5.0012333034166224E-2"/>
                  <c:y val="0.2993187575231607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D69-43C1-88DC-B0033159391F}"/>
                </c:ext>
              </c:extLst>
            </c:dLbl>
            <c:dLbl>
              <c:idx val="1"/>
              <c:layout>
                <c:manualLayout>
                  <c:x val="5.4558908764545014E-2"/>
                  <c:y val="0.2993187575231606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D69-43C1-88DC-B0033159391F}"/>
                </c:ext>
              </c:extLst>
            </c:dLbl>
            <c:dLbl>
              <c:idx val="2"/>
              <c:layout>
                <c:manualLayout>
                  <c:x val="5.4558908764545014E-2"/>
                  <c:y val="0.2918942492799103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D69-43C1-88DC-B0033159391F}"/>
                </c:ext>
              </c:extLst>
            </c:dLbl>
            <c:dLbl>
              <c:idx val="3"/>
              <c:layout>
                <c:manualLayout>
                  <c:x val="5.0012333034166266E-2"/>
                  <c:y val="0.2918942492799103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D69-43C1-88DC-B0033159391F}"/>
                </c:ext>
              </c:extLst>
            </c:dLbl>
            <c:dLbl>
              <c:idx val="4"/>
              <c:layout>
                <c:manualLayout>
                  <c:x val="3.2851097477047425E-2"/>
                  <c:y val="0.3141677740096612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D69-43C1-88DC-B0033159391F}"/>
                </c:ext>
              </c:extLst>
            </c:dLbl>
            <c:dLbl>
              <c:idx val="5"/>
              <c:layout>
                <c:manualLayout>
                  <c:x val="2.383698105800373E-2"/>
                  <c:y val="0.27268849022477581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B2F-4B81-BBD2-3B1B19EA37E0}"/>
                </c:ext>
              </c:extLst>
            </c:dLbl>
            <c:dLbl>
              <c:idx val="6"/>
              <c:layout>
                <c:manualLayout>
                  <c:x val="2.0075473028784045E-2"/>
                  <c:y val="0.35127807620786311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E08-460E-8FCE-F57BAF74577A}"/>
                </c:ext>
              </c:extLst>
            </c:dLbl>
            <c:dLbl>
              <c:idx val="7"/>
              <c:layout>
                <c:manualLayout>
                  <c:x val="2.7141652712936292E-2"/>
                  <c:y val="0.473252307514727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87F-4D8A-B278-967D111C0867}"/>
                </c:ext>
              </c:extLst>
            </c:dLbl>
            <c:dLbl>
              <c:idx val="8"/>
              <c:layout>
                <c:manualLayout>
                  <c:x val="3.0534359302053345E-2"/>
                  <c:y val="0.381631914814677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269-470E-9A2F-BEBFE6BB53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datos_naesp!$A$23:$A$31</c:f>
              <c:strCach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2023*</c:v>
                </c:pt>
              </c:strCache>
            </c:strRef>
          </c:cat>
          <c:val>
            <c:numRef>
              <c:f>datos_naesp!$K$23:$K$31</c:f>
              <c:numCache>
                <c:formatCode>#,##0.0</c:formatCode>
                <c:ptCount val="9"/>
                <c:pt idx="0">
                  <c:v>4578.1899999999996</c:v>
                </c:pt>
                <c:pt idx="1">
                  <c:v>4542.3099999999995</c:v>
                </c:pt>
                <c:pt idx="2">
                  <c:v>4469.22</c:v>
                </c:pt>
                <c:pt idx="3">
                  <c:v>4855.7800000000007</c:v>
                </c:pt>
                <c:pt idx="4">
                  <c:v>5464.9999999999991</c:v>
                </c:pt>
                <c:pt idx="5">
                  <c:v>4646.4100000000008</c:v>
                </c:pt>
                <c:pt idx="6">
                  <c:v>5742.1200000000008</c:v>
                </c:pt>
                <c:pt idx="7">
                  <c:v>7360.82</c:v>
                </c:pt>
                <c:pt idx="8">
                  <c:v>6999.41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7B-45F7-B5C4-4ED4EBB99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283791360"/>
        <c:axId val="283792896"/>
      </c:barChart>
      <c:catAx>
        <c:axId val="283791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3792896"/>
        <c:crossesAt val="-2"/>
        <c:auto val="0"/>
        <c:lblAlgn val="ctr"/>
        <c:lblOffset val="0"/>
        <c:noMultiLvlLbl val="0"/>
      </c:catAx>
      <c:valAx>
        <c:axId val="28379289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millones  de  euros</a:t>
                </a:r>
              </a:p>
            </c:rich>
          </c:tx>
          <c:layout>
            <c:manualLayout>
              <c:xMode val="edge"/>
              <c:yMode val="edge"/>
              <c:x val="1.9285597719134882E-2"/>
              <c:y val="0.279590834420038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83791360"/>
        <c:crosses val="autoZero"/>
        <c:crossBetween val="between"/>
        <c:majorUnit val="1000"/>
        <c:minorUnit val="50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1200" verticalDpi="1200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10952351409862"/>
          <c:y val="3.5246393017440869E-2"/>
          <c:w val="0.77929885936338017"/>
          <c:h val="0.80292337886894705"/>
        </c:manualLayout>
      </c:layout>
      <c:lineChart>
        <c:grouping val="standard"/>
        <c:varyColors val="0"/>
        <c:ser>
          <c:idx val="0"/>
          <c:order val="0"/>
          <c:tx>
            <c:strRef>
              <c:f>datos_naesp!$E$3</c:f>
              <c:strCache>
                <c:ptCount val="1"/>
                <c:pt idx="0">
                  <c:v>EXPORTACIONES</c:v>
                </c:pt>
              </c:strCache>
            </c:strRef>
          </c:tx>
          <c:spPr>
            <a:ln w="31750">
              <a:solidFill>
                <a:schemeClr val="accent1">
                  <a:lumMod val="75000"/>
                </a:schemeClr>
              </a:solidFill>
              <a:prstDash val="solid"/>
            </a:ln>
          </c:spPr>
          <c:marker>
            <c:symbol val="circle"/>
            <c:size val="4"/>
            <c:spPr>
              <a:solidFill>
                <a:schemeClr val="accent1">
                  <a:lumMod val="75000"/>
                </a:schemeClr>
              </a:solidFill>
              <a:ln w="6350">
                <a:noFill/>
                <a:prstDash val="solid"/>
              </a:ln>
            </c:spPr>
          </c:marker>
          <c:dLbls>
            <c:dLbl>
              <c:idx val="12"/>
              <c:layout>
                <c:manualLayout>
                  <c:x val="-7.5126056336411437E-2"/>
                  <c:y val="-0.28393528820289043"/>
                </c:manualLayout>
              </c:layout>
              <c:tx>
                <c:rich>
                  <a:bodyPr/>
                  <a:lstStyle/>
                  <a:p>
                    <a:pPr>
                      <a:defRPr sz="800" b="1">
                        <a:solidFill>
                          <a:schemeClr val="accent1">
                            <a:lumMod val="75000"/>
                          </a:schemeClr>
                        </a:solidFill>
                        <a:latin typeface="Roboto Bk" pitchFamily="2" charset="0"/>
                        <a:ea typeface="Roboto Bk" pitchFamily="2" charset="0"/>
                      </a:defRPr>
                    </a:pPr>
                    <a:r>
                      <a:rPr lang="en-US"/>
                      <a:t>970,7</a:t>
                    </a:r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E05-4049-BC9B-1C7F966C5517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datos_naesp!$A$418:$B$431</c:f>
              <c:multiLvlStrCache>
                <c:ptCount val="1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</c:lvl>
                <c:lvl>
                  <c:pt idx="0">
                    <c:v>2023</c:v>
                  </c:pt>
                  <c:pt idx="12">
                    <c:v>2024</c:v>
                  </c:pt>
                </c:lvl>
              </c:multiLvlStrCache>
            </c:multiLvlStrRef>
          </c:cat>
          <c:val>
            <c:numRef>
              <c:f>datos_naesp!$E$418:$E$431</c:f>
              <c:numCache>
                <c:formatCode>0.0</c:formatCode>
                <c:ptCount val="14"/>
                <c:pt idx="0">
                  <c:v>767.51</c:v>
                </c:pt>
                <c:pt idx="1">
                  <c:v>965.45</c:v>
                </c:pt>
                <c:pt idx="2">
                  <c:v>1000.93</c:v>
                </c:pt>
                <c:pt idx="3">
                  <c:v>829.7</c:v>
                </c:pt>
                <c:pt idx="4">
                  <c:v>997.57</c:v>
                </c:pt>
                <c:pt idx="5">
                  <c:v>977.78</c:v>
                </c:pt>
                <c:pt idx="6">
                  <c:v>712.04</c:v>
                </c:pt>
                <c:pt idx="7">
                  <c:v>577.51</c:v>
                </c:pt>
                <c:pt idx="8">
                  <c:v>838.89</c:v>
                </c:pt>
                <c:pt idx="9">
                  <c:v>915.39</c:v>
                </c:pt>
                <c:pt idx="10">
                  <c:v>934.04</c:v>
                </c:pt>
                <c:pt idx="11">
                  <c:v>657.82</c:v>
                </c:pt>
                <c:pt idx="12">
                  <c:v>872.93</c:v>
                </c:pt>
                <c:pt idx="13">
                  <c:v>970.67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05-4049-BC9B-1C7F966C5517}"/>
            </c:ext>
          </c:extLst>
        </c:ser>
        <c:ser>
          <c:idx val="1"/>
          <c:order val="1"/>
          <c:tx>
            <c:strRef>
              <c:f>datos_naesp!$K$3</c:f>
              <c:strCache>
                <c:ptCount val="1"/>
                <c:pt idx="0">
                  <c:v>IMPORTACIONES</c:v>
                </c:pt>
              </c:strCache>
            </c:strRef>
          </c:tx>
          <c:spPr>
            <a:ln w="3175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 w="6350">
                <a:noFill/>
              </a:ln>
            </c:spPr>
          </c:marker>
          <c:dLbls>
            <c:dLbl>
              <c:idx val="12"/>
              <c:layout>
                <c:manualLayout>
                  <c:x val="-1.8804758650613696E-2"/>
                  <c:y val="0.2059603235464244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636,7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151642577770768"/>
                      <c:h val="7.433792500953066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AE05-4049-BC9B-1C7F966C5517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solidFill>
                      <a:schemeClr val="accent6">
                        <a:lumMod val="75000"/>
                      </a:schemeClr>
                    </a:solidFill>
                    <a:latin typeface="Roboto Bk" pitchFamily="2" charset="0"/>
                    <a:ea typeface="Roboto Bk" pitchFamily="2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datos_naesp!$A$418:$B$431</c:f>
              <c:multiLvlStrCache>
                <c:ptCount val="1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</c:lvl>
                <c:lvl>
                  <c:pt idx="0">
                    <c:v>2023</c:v>
                  </c:pt>
                  <c:pt idx="12">
                    <c:v>2024</c:v>
                  </c:pt>
                </c:lvl>
              </c:multiLvlStrCache>
            </c:multiLvlStrRef>
          </c:cat>
          <c:val>
            <c:numRef>
              <c:f>datos_naesp!$K$418:$K$431</c:f>
              <c:numCache>
                <c:formatCode>0.0</c:formatCode>
                <c:ptCount val="14"/>
                <c:pt idx="0">
                  <c:v>580.54999999999995</c:v>
                </c:pt>
                <c:pt idx="1">
                  <c:v>618.85</c:v>
                </c:pt>
                <c:pt idx="2">
                  <c:v>700.22</c:v>
                </c:pt>
                <c:pt idx="3">
                  <c:v>560.86</c:v>
                </c:pt>
                <c:pt idx="4">
                  <c:v>658.38</c:v>
                </c:pt>
                <c:pt idx="5">
                  <c:v>673.17</c:v>
                </c:pt>
                <c:pt idx="6">
                  <c:v>509.84</c:v>
                </c:pt>
                <c:pt idx="7">
                  <c:v>384.39</c:v>
                </c:pt>
                <c:pt idx="8">
                  <c:v>586.07000000000005</c:v>
                </c:pt>
                <c:pt idx="9">
                  <c:v>643.84</c:v>
                </c:pt>
                <c:pt idx="10">
                  <c:v>639.04</c:v>
                </c:pt>
                <c:pt idx="11">
                  <c:v>444.2</c:v>
                </c:pt>
                <c:pt idx="12">
                  <c:v>545.19000000000005</c:v>
                </c:pt>
                <c:pt idx="13">
                  <c:v>636.65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E05-4049-BC9B-1C7F966C5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357760"/>
        <c:axId val="282359680"/>
      </c:lineChart>
      <c:catAx>
        <c:axId val="28235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700" b="1">
                <a:solidFill>
                  <a:schemeClr val="tx1">
                    <a:lumMod val="50000"/>
                    <a:lumOff val="50000"/>
                  </a:schemeClr>
                </a:solidFill>
                <a:latin typeface="Roboto" pitchFamily="2" charset="0"/>
                <a:ea typeface="Roboto" pitchFamily="2" charset="0"/>
              </a:defRPr>
            </a:pPr>
            <a:endParaRPr lang="es-ES"/>
          </a:p>
        </c:txPr>
        <c:crossAx val="282359680"/>
        <c:crossesAt val="-2"/>
        <c:auto val="0"/>
        <c:lblAlgn val="ctr"/>
        <c:lblOffset val="0"/>
        <c:tickLblSkip val="1"/>
        <c:tickMarkSkip val="1"/>
        <c:noMultiLvlLbl val="0"/>
      </c:catAx>
      <c:valAx>
        <c:axId val="282359680"/>
        <c:scaling>
          <c:orientation val="minMax"/>
          <c:max val="1200"/>
          <c:min val="0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700" b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Roboto" pitchFamily="2" charset="0"/>
                    <a:ea typeface="Roboto" pitchFamily="2" charset="0"/>
                  </a:defRPr>
                </a:pPr>
                <a:r>
                  <a:rPr lang="es-ES" sz="700" b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Roboto" pitchFamily="2" charset="0"/>
                    <a:ea typeface="Roboto" pitchFamily="2" charset="0"/>
                  </a:rPr>
                  <a:t>millones euros</a:t>
                </a:r>
              </a:p>
            </c:rich>
          </c:tx>
          <c:layout>
            <c:manualLayout>
              <c:xMode val="edge"/>
              <c:yMode val="edge"/>
              <c:x val="3.779159472392114E-3"/>
              <c:y val="0.181376063728931"/>
            </c:manualLayout>
          </c:layout>
          <c:overlay val="0"/>
          <c:spPr>
            <a:solidFill>
              <a:schemeClr val="bg1"/>
            </a:solidFill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6350">
            <a:solidFill>
              <a:schemeClr val="bg1"/>
            </a:solidFill>
          </a:ln>
        </c:spPr>
        <c:txPr>
          <a:bodyPr rot="0" vert="horz"/>
          <a:lstStyle/>
          <a:p>
            <a:pPr>
              <a:defRPr b="1">
                <a:solidFill>
                  <a:schemeClr val="tx1">
                    <a:lumMod val="50000"/>
                    <a:lumOff val="50000"/>
                  </a:schemeClr>
                </a:solidFill>
                <a:latin typeface="Roboto" pitchFamily="2" charset="0"/>
                <a:ea typeface="Roboto" pitchFamily="2" charset="0"/>
              </a:defRPr>
            </a:pPr>
            <a:endParaRPr lang="es-ES"/>
          </a:p>
        </c:txPr>
        <c:crossAx val="282357760"/>
        <c:crosses val="autoZero"/>
        <c:crossBetween val="between"/>
        <c:majorUnit val="400"/>
        <c:minorUnit val="50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ysClr val="windowText" lastClr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6" Type="http://schemas.openxmlformats.org/officeDocument/2006/relationships/image" Target="../media/image3.jpeg"/><Relationship Id="rId5" Type="http://schemas.openxmlformats.org/officeDocument/2006/relationships/image" Target="../media/image8.png"/><Relationship Id="rId4" Type="http://schemas.openxmlformats.org/officeDocument/2006/relationships/image" Target="../media/image7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jpeg"/><Relationship Id="rId3" Type="http://schemas.openxmlformats.org/officeDocument/2006/relationships/image" Target="../media/image6.jpg"/><Relationship Id="rId7" Type="http://schemas.openxmlformats.org/officeDocument/2006/relationships/image" Target="../media/image9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6" Type="http://schemas.openxmlformats.org/officeDocument/2006/relationships/image" Target="../media/image2.png"/><Relationship Id="rId5" Type="http://schemas.openxmlformats.org/officeDocument/2006/relationships/image" Target="../media/image8.png"/><Relationship Id="rId4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3324860</xdr:colOff>
      <xdr:row>0</xdr:row>
      <xdr:rowOff>595630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39185" cy="595630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0.00025</cdr:x>
      <cdr:y>0.9519</cdr:y>
    </cdr:from>
    <cdr:to>
      <cdr:x>0.00025</cdr:x>
      <cdr:y>0.95335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2801325"/>
          <a:ext cx="5474970" cy="216000"/>
        </a:xfrm>
        <a:prstGeom xmlns:a="http://schemas.openxmlformats.org/drawingml/2006/main" prst="rect">
          <a:avLst/>
        </a:prstGeom>
      </cdr:spPr>
    </cdr:pic>
  </cdr:relSizeAnchor>
  <cdr:absSizeAnchor xmlns:cdr="http://schemas.openxmlformats.org/drawingml/2006/chartDrawing">
    <cdr:from>
      <cdr:x>0</cdr:x>
      <cdr:y>0</cdr:y>
    </cdr:from>
    <cdr:ext cx="0" cy="0"/>
    <cdr:pic>
      <cdr:nvPicPr>
        <cdr:cNvPr id="7" name="1 Imagen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381001" cy="268225"/>
        </a:xfrm>
        <a:prstGeom xmlns:a="http://schemas.openxmlformats.org/drawingml/2006/main" prst="rect">
          <a:avLst/>
        </a:prstGeom>
      </cdr:spPr>
    </cdr:pic>
  </cdr:absSizeAnchor>
  <cdr:absSizeAnchor xmlns:cdr="http://schemas.openxmlformats.org/drawingml/2006/chartDrawing">
    <cdr:from>
      <cdr:x>0</cdr:x>
      <cdr:y>0</cdr:y>
    </cdr:from>
    <cdr:ext cx="0" cy="0"/>
    <cdr:pic>
      <cdr:nvPicPr>
        <cdr:cNvPr id="2" name="1 Imagen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9050" y="38100"/>
          <a:ext cx="381001" cy="268225"/>
        </a:xfrm>
        <a:prstGeom xmlns:a="http://schemas.openxmlformats.org/drawingml/2006/main" prst="rect">
          <a:avLst/>
        </a:prstGeom>
      </cdr:spPr>
    </cdr:pic>
  </cdr:absSizeAnchor>
  <cdr:absSizeAnchor xmlns:cdr="http://schemas.openxmlformats.org/drawingml/2006/chartDrawing">
    <cdr:from>
      <cdr:x>0</cdr:x>
      <cdr:y>0</cdr:y>
    </cdr:from>
    <cdr:ext cx="0" cy="0"/>
    <cdr:pic>
      <cdr:nvPicPr>
        <cdr:cNvPr id="3" name="2 Imagen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9050" y="47625"/>
          <a:ext cx="381001" cy="268225"/>
        </a:xfrm>
        <a:prstGeom xmlns:a="http://schemas.openxmlformats.org/drawingml/2006/main" prst="rect">
          <a:avLst/>
        </a:prstGeom>
      </cdr:spPr>
    </cdr:pic>
  </cdr:absSizeAnchor>
  <cdr:absSizeAnchor xmlns:cdr="http://schemas.openxmlformats.org/drawingml/2006/chartDrawing">
    <cdr:from>
      <cdr:x>0</cdr:x>
      <cdr:y>0</cdr:y>
    </cdr:from>
    <cdr:ext cx="0" cy="0"/>
    <cdr:pic>
      <cdr:nvPicPr>
        <cdr:cNvPr id="8" name="1 Imagen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381001" cy="268225"/>
        </a:xfrm>
        <a:prstGeom xmlns:a="http://schemas.openxmlformats.org/drawingml/2006/main" prst="rect">
          <a:avLst/>
        </a:prstGeom>
      </cdr:spPr>
    </cdr:pic>
  </cdr:absSizeAnchor>
  <cdr:absSizeAnchor xmlns:cdr="http://schemas.openxmlformats.org/drawingml/2006/chartDrawing">
    <cdr:from>
      <cdr:x>0</cdr:x>
      <cdr:y>0</cdr:y>
    </cdr:from>
    <cdr:ext cx="0" cy="0"/>
    <cdr:pic>
      <cdr:nvPicPr>
        <cdr:cNvPr id="5" name="4 Imagen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8575" y="57150"/>
          <a:ext cx="381001" cy="268225"/>
        </a:xfrm>
        <a:prstGeom xmlns:a="http://schemas.openxmlformats.org/drawingml/2006/main" prst="rect">
          <a:avLst/>
        </a:prstGeom>
      </cdr:spPr>
    </cdr:pic>
  </cdr:absSizeAnchor>
  <cdr:absSizeAnchor xmlns:cdr="http://schemas.openxmlformats.org/drawingml/2006/chartDrawing">
    <cdr:from>
      <cdr:x>0</cdr:x>
      <cdr:y>0</cdr:y>
    </cdr:from>
    <cdr:ext cx="0" cy="0"/>
    <cdr:pic>
      <cdr:nvPicPr>
        <cdr:cNvPr id="9" name="8 Imagen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328" y="21771"/>
          <a:ext cx="721734" cy="171259"/>
        </a:xfrm>
        <a:prstGeom xmlns:a="http://schemas.openxmlformats.org/drawingml/2006/main" prst="rect">
          <a:avLst/>
        </a:prstGeom>
      </cdr:spPr>
    </cdr:pic>
  </cdr:abs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5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695004" cy="188992"/>
        </a:xfrm>
        <a:prstGeom xmlns:a="http://schemas.openxmlformats.org/drawingml/2006/main" prst="rect">
          <a:avLst/>
        </a:prstGeom>
      </cdr:spPr>
    </cdr:pic>
  </cdr:relSizeAnchor>
  <cdr:absSizeAnchor xmlns:cdr="http://schemas.openxmlformats.org/drawingml/2006/chartDrawing">
    <cdr:from>
      <cdr:x>0.00434</cdr:x>
      <cdr:y>0.01639</cdr:y>
    </cdr:from>
    <cdr:ext cx="648337" cy="152910"/>
    <cdr:pic>
      <cdr:nvPicPr>
        <cdr:cNvPr id="6" name="5 Imagen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3812" y="47625"/>
          <a:ext cx="648337" cy="152910"/>
        </a:xfrm>
        <a:prstGeom xmlns:a="http://schemas.openxmlformats.org/drawingml/2006/main" prst="rect">
          <a:avLst/>
        </a:prstGeom>
      </cdr:spPr>
    </cdr:pic>
  </cdr:absSizeAnchor>
</c:userShapes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523875</xdr:colOff>
      <xdr:row>11</xdr:row>
      <xdr:rowOff>333375</xdr:rowOff>
    </xdr:from>
    <xdr:ext cx="2262517" cy="254350"/>
    <xdr:sp macro="" textlink="">
      <xdr:nvSpPr>
        <xdr:cNvPr id="2" name="1 CuadroTexto"/>
        <xdr:cNvSpPr txBox="1"/>
      </xdr:nvSpPr>
      <xdr:spPr>
        <a:xfrm>
          <a:off x="838614" y="3132897"/>
          <a:ext cx="2262517" cy="254350"/>
        </a:xfrm>
        <a:prstGeom prst="rect">
          <a:avLst/>
        </a:prstGeom>
        <a:solidFill>
          <a:schemeClr val="bg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36000" rIns="36000" bIns="36000" rtlCol="0" anchor="t">
          <a:spAutoFit/>
        </a:bodyPr>
        <a:lstStyle/>
        <a:p>
          <a:pPr algn="l" rtl="0">
            <a:defRPr sz="1000"/>
          </a:pPr>
          <a:r>
            <a:rPr lang="es-ES" sz="1100" b="0" i="0" u="none" strike="noStrike" baseline="0">
              <a:solidFill>
                <a:srgbClr val="4C4C4C"/>
              </a:solidFill>
              <a:latin typeface="Calibri"/>
            </a:rPr>
            <a:t>Comercio Exterior, Navarra, cifras mes</a:t>
          </a:r>
        </a:p>
      </xdr:txBody>
    </xdr:sp>
    <xdr:clientData/>
  </xdr:oneCellAnchor>
  <xdr:oneCellAnchor>
    <xdr:from>
      <xdr:col>2</xdr:col>
      <xdr:colOff>670560</xdr:colOff>
      <xdr:row>11</xdr:row>
      <xdr:rowOff>360045</xdr:rowOff>
    </xdr:from>
    <xdr:ext cx="2717027" cy="254350"/>
    <xdr:sp macro="" textlink="">
      <xdr:nvSpPr>
        <xdr:cNvPr id="8" name="7 CuadroTexto"/>
        <xdr:cNvSpPr txBox="1"/>
      </xdr:nvSpPr>
      <xdr:spPr>
        <a:xfrm>
          <a:off x="3486647" y="3159567"/>
          <a:ext cx="2717027" cy="254350"/>
        </a:xfrm>
        <a:prstGeom prst="rect">
          <a:avLst/>
        </a:prstGeom>
        <a:solidFill>
          <a:schemeClr val="bg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36000" rIns="36000" bIns="36000" rtlCol="0" anchor="t">
          <a:spAutoFit/>
        </a:bodyPr>
        <a:lstStyle/>
        <a:p>
          <a:pPr algn="l" rtl="0">
            <a:defRPr sz="1000"/>
          </a:pPr>
          <a:r>
            <a:rPr lang="es-ES" sz="1100" b="0" i="0" u="none" strike="noStrike" baseline="0">
              <a:solidFill>
                <a:srgbClr val="4C4C4C"/>
              </a:solidFill>
              <a:latin typeface="Calibri"/>
            </a:rPr>
            <a:t>Comercio Exterior, Navarra, cifras anuales</a:t>
          </a:r>
        </a:p>
      </xdr:txBody>
    </xdr:sp>
    <xdr:clientData/>
  </xdr:oneCellAnchor>
  <xdr:twoCellAnchor>
    <xdr:from>
      <xdr:col>2</xdr:col>
      <xdr:colOff>666751</xdr:colOff>
      <xdr:row>13</xdr:row>
      <xdr:rowOff>0</xdr:rowOff>
    </xdr:from>
    <xdr:to>
      <xdr:col>7</xdr:col>
      <xdr:colOff>695325</xdr:colOff>
      <xdr:row>25</xdr:row>
      <xdr:rowOff>16566</xdr:rowOff>
    </xdr:to>
    <xdr:graphicFrame macro="">
      <xdr:nvGraphicFramePr>
        <xdr:cNvPr id="9212" name="Gráfico 17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823098</xdr:colOff>
      <xdr:row>0</xdr:row>
      <xdr:rowOff>595630</xdr:rowOff>
    </xdr:to>
    <xdr:pic>
      <xdr:nvPicPr>
        <xdr:cNvPr id="7" name="Imagen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39185" cy="595630"/>
        </a:xfrm>
        <a:prstGeom prst="rect">
          <a:avLst/>
        </a:prstGeom>
      </xdr:spPr>
    </xdr:pic>
    <xdr:clientData/>
  </xdr:twoCellAnchor>
  <xdr:twoCellAnchor editAs="oneCell">
    <xdr:from>
      <xdr:col>1</xdr:col>
      <xdr:colOff>167786</xdr:colOff>
      <xdr:row>13</xdr:row>
      <xdr:rowOff>29307</xdr:rowOff>
    </xdr:from>
    <xdr:to>
      <xdr:col>2</xdr:col>
      <xdr:colOff>276225</xdr:colOff>
      <xdr:row>22</xdr:row>
      <xdr:rowOff>126111</xdr:rowOff>
    </xdr:to>
    <xdr:graphicFrame macro="">
      <xdr:nvGraphicFramePr>
        <xdr:cNvPr id="9" name="Gráfico 19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0.1365</cdr:y>
    </cdr:from>
    <cdr:to>
      <cdr:x>0.12663</cdr:x>
      <cdr:y>0.18365</cdr:y>
    </cdr:to>
    <cdr:pic>
      <cdr:nvPicPr>
        <cdr:cNvPr id="2" name="1 Imagen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249855"/>
          <a:ext cx="342971" cy="86306"/>
        </a:xfrm>
        <a:prstGeom xmlns:a="http://schemas.openxmlformats.org/drawingml/2006/main" prst="rect">
          <a:avLst/>
        </a:prstGeom>
        <a:scene3d xmlns:a="http://schemas.openxmlformats.org/drawingml/2006/main">
          <a:camera prst="orthographicFront">
            <a:rot lat="0" lon="0" rev="5400000"/>
          </a:camera>
          <a:lightRig rig="threePt" dir="t"/>
        </a:scene3d>
      </cdr:spPr>
    </cdr:pic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0.59958</cdr:x>
      <cdr:y>0.19911</cdr:y>
    </cdr:from>
    <cdr:to>
      <cdr:x>0.96327</cdr:x>
      <cdr:y>0.29964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488345" y="317126"/>
          <a:ext cx="902787" cy="1601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 anchor="ctr" anchorCtr="0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es-ES" sz="1000" b="1" i="0" u="none" strike="noStrike" baseline="0">
            <a:solidFill>
              <a:srgbClr val="4C4C4C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0.58103</cdr:x>
      <cdr:y>0.44791</cdr:y>
    </cdr:from>
    <cdr:to>
      <cdr:x>0.94472</cdr:x>
      <cdr:y>0.58312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1442279" y="713408"/>
          <a:ext cx="902804" cy="2153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S" sz="1000" b="1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0.36268</cdr:x>
      <cdr:y>0.0639</cdr:y>
    </cdr:from>
    <cdr:to>
      <cdr:x>0.72637</cdr:x>
      <cdr:y>0.16443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900271" y="101784"/>
          <a:ext cx="902787" cy="1601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 anchor="ctr" anchorCtr="0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1000" b="0" i="0" u="none" strike="noStrike" baseline="0">
              <a:solidFill>
                <a:schemeClr val="accent1">
                  <a:lumMod val="75000"/>
                </a:schemeClr>
              </a:solidFill>
              <a:latin typeface="Roboto Bk" pitchFamily="2" charset="0"/>
              <a:ea typeface="Roboto Bk" pitchFamily="2" charset="0"/>
              <a:cs typeface="Arial"/>
            </a:rPr>
            <a:t>Exportaciones</a:t>
          </a:r>
        </a:p>
      </cdr:txBody>
    </cdr:sp>
  </cdr:relSizeAnchor>
  <cdr:relSizeAnchor xmlns:cdr="http://schemas.openxmlformats.org/drawingml/2006/chartDrawing">
    <cdr:from>
      <cdr:x>0.40155</cdr:x>
      <cdr:y>0.62118</cdr:y>
    </cdr:from>
    <cdr:to>
      <cdr:x>0.76524</cdr:x>
      <cdr:y>0.75639</cdr:y>
    </cdr:to>
    <cdr:sp macro="" textlink="">
      <cdr:nvSpPr>
        <cdr:cNvPr id="5" name="1 CuadroTexto"/>
        <cdr:cNvSpPr txBox="1"/>
      </cdr:nvSpPr>
      <cdr:spPr>
        <a:xfrm xmlns:a="http://schemas.openxmlformats.org/drawingml/2006/main">
          <a:off x="939625" y="939229"/>
          <a:ext cx="851034" cy="204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000" b="0">
              <a:solidFill>
                <a:schemeClr val="accent6">
                  <a:lumMod val="75000"/>
                </a:schemeClr>
              </a:solidFill>
              <a:latin typeface="Roboto Bk" pitchFamily="2" charset="0"/>
              <a:ea typeface="Roboto Bk" pitchFamily="2" charset="0"/>
              <a:cs typeface="Arial" panose="020B0604020202020204" pitchFamily="34" charset="0"/>
            </a:rPr>
            <a:t>Importaciones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433</xdr:row>
      <xdr:rowOff>180975</xdr:rowOff>
    </xdr:from>
    <xdr:to>
      <xdr:col>11</xdr:col>
      <xdr:colOff>161925</xdr:colOff>
      <xdr:row>449</xdr:row>
      <xdr:rowOff>123825</xdr:rowOff>
    </xdr:to>
    <xdr:graphicFrame macro="">
      <xdr:nvGraphicFramePr>
        <xdr:cNvPr id="2456" name="Gráfico 1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oneCell">
    <xdr:from>
      <xdr:col>0</xdr:col>
      <xdr:colOff>0</xdr:colOff>
      <xdr:row>0</xdr:row>
      <xdr:rowOff>0</xdr:rowOff>
    </xdr:from>
    <xdr:to>
      <xdr:col>6</xdr:col>
      <xdr:colOff>438785</xdr:colOff>
      <xdr:row>0</xdr:row>
      <xdr:rowOff>595630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39185" cy="595630"/>
        </a:xfrm>
        <a:prstGeom prst="rect">
          <a:avLst/>
        </a:prstGeom>
      </xdr:spPr>
    </xdr:pic>
    <xdr:clientData/>
  </xdr:twoCellAnchor>
</xdr:wsDr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</cdr:x>
      <cdr:y>0</cdr:y>
    </cdr:from>
    <cdr:ext cx="0" cy="0"/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49464" y="53896"/>
          <a:ext cx="771429" cy="209524"/>
        </a:xfrm>
        <a:prstGeom xmlns:a="http://schemas.openxmlformats.org/drawingml/2006/main" prst="rect">
          <a:avLst/>
        </a:prstGeom>
      </cdr:spPr>
    </cdr:pic>
  </cdr:absSizeAnchor>
  <cdr:absSizeAnchor xmlns:cdr="http://schemas.openxmlformats.org/drawingml/2006/chartDrawing">
    <cdr:from>
      <cdr:x>0</cdr:x>
      <cdr:y>0</cdr:y>
    </cdr:from>
    <cdr:ext cx="648337" cy="152910"/>
    <cdr:pic>
      <cdr:nvPicPr>
        <cdr:cNvPr id="2" name="1 Imagen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648337" cy="152910"/>
        </a:xfrm>
        <a:prstGeom xmlns:a="http://schemas.openxmlformats.org/drawingml/2006/main" prst="rect">
          <a:avLst/>
        </a:prstGeom>
      </cdr:spPr>
    </cdr:pic>
  </cdr:abs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429260</xdr:colOff>
      <xdr:row>0</xdr:row>
      <xdr:rowOff>595630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39185" cy="59563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286385</xdr:colOff>
      <xdr:row>0</xdr:row>
      <xdr:rowOff>595630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39185" cy="59563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600710</xdr:colOff>
      <xdr:row>0</xdr:row>
      <xdr:rowOff>595630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39185" cy="59563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76835</xdr:colOff>
      <xdr:row>0</xdr:row>
      <xdr:rowOff>595630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39185" cy="59563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15</xdr:row>
      <xdr:rowOff>133350</xdr:rowOff>
    </xdr:from>
    <xdr:to>
      <xdr:col>7</xdr:col>
      <xdr:colOff>200025</xdr:colOff>
      <xdr:row>32</xdr:row>
      <xdr:rowOff>85725</xdr:rowOff>
    </xdr:to>
    <xdr:graphicFrame macro="">
      <xdr:nvGraphicFramePr>
        <xdr:cNvPr id="7586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oneCell">
    <xdr:from>
      <xdr:col>0</xdr:col>
      <xdr:colOff>152400</xdr:colOff>
      <xdr:row>0</xdr:row>
      <xdr:rowOff>0</xdr:rowOff>
    </xdr:from>
    <xdr:to>
      <xdr:col>7</xdr:col>
      <xdr:colOff>219075</xdr:colOff>
      <xdr:row>13</xdr:row>
      <xdr:rowOff>0</xdr:rowOff>
    </xdr:to>
    <xdr:graphicFrame macro="">
      <xdr:nvGraphicFramePr>
        <xdr:cNvPr id="758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0.00025</cdr:x>
      <cdr:y>0.94698</cdr:y>
    </cdr:from>
    <cdr:to>
      <cdr:x>0.00025</cdr:x>
      <cdr:y>0.94892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2791800"/>
          <a:ext cx="5452110" cy="21600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0.00098</cdr:x>
      <cdr:y>0</cdr:y>
    </cdr:from>
    <cdr:to>
      <cdr:x>0.00098</cdr:x>
      <cdr:y>0</cdr:y>
    </cdr:to>
    <cdr:pic>
      <cdr:nvPicPr>
        <cdr:cNvPr id="2" name="1 Imagen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381001" cy="268225"/>
        </a:xfrm>
        <a:prstGeom xmlns:a="http://schemas.openxmlformats.org/drawingml/2006/main" prst="rect">
          <a:avLst/>
        </a:prstGeom>
      </cdr:spPr>
    </cdr:pic>
  </cdr:relSizeAnchor>
  <cdr:absSizeAnchor xmlns:cdr="http://schemas.openxmlformats.org/drawingml/2006/chartDrawing">
    <cdr:from>
      <cdr:x>0</cdr:x>
      <cdr:y>0</cdr:y>
    </cdr:from>
    <cdr:ext cx="0" cy="0"/>
    <cdr:pic>
      <cdr:nvPicPr>
        <cdr:cNvPr id="5" name="1 Imagen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38100"/>
          <a:ext cx="901700" cy="333375"/>
        </a:xfrm>
        <a:prstGeom xmlns:a="http://schemas.openxmlformats.org/drawingml/2006/main" prst="rect">
          <a:avLst/>
        </a:prstGeom>
      </cdr:spPr>
    </cdr:pic>
  </cdr:absSizeAnchor>
  <cdr:absSizeAnchor xmlns:cdr="http://schemas.openxmlformats.org/drawingml/2006/chartDrawing">
    <cdr:from>
      <cdr:x>0</cdr:x>
      <cdr:y>0</cdr:y>
    </cdr:from>
    <cdr:ext cx="0" cy="0"/>
    <cdr:pic>
      <cdr:nvPicPr>
        <cdr:cNvPr id="7" name="6 Imagen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4591" y="40105"/>
          <a:ext cx="721734" cy="171259"/>
        </a:xfrm>
        <a:prstGeom xmlns:a="http://schemas.openxmlformats.org/drawingml/2006/main" prst="rect">
          <a:avLst/>
        </a:prstGeom>
      </cdr:spPr>
    </cdr:pic>
  </cdr:abs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5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695004" cy="188992"/>
        </a:xfrm>
        <a:prstGeom xmlns:a="http://schemas.openxmlformats.org/drawingml/2006/main" prst="rect">
          <a:avLst/>
        </a:prstGeom>
      </cdr:spPr>
    </cdr:pic>
  </cdr:relSizeAnchor>
  <cdr:absSizeAnchor xmlns:cdr="http://schemas.openxmlformats.org/drawingml/2006/chartDrawing">
    <cdr:from>
      <cdr:x>0</cdr:x>
      <cdr:y>0</cdr:y>
    </cdr:from>
    <cdr:ext cx="0" cy="0"/>
    <cdr:pic>
      <cdr:nvPicPr>
        <cdr:cNvPr id="8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6"/>
        <a:stretch xmlns:a="http://schemas.openxmlformats.org/drawingml/2006/main">
          <a:fillRect/>
        </a:stretch>
      </cdr:blipFill>
      <cdr:spPr>
        <a:xfrm xmlns:a="http://schemas.openxmlformats.org/drawingml/2006/main">
          <a:off x="49464" y="53896"/>
          <a:ext cx="771429" cy="209524"/>
        </a:xfrm>
        <a:prstGeom xmlns:a="http://schemas.openxmlformats.org/drawingml/2006/main" prst="rect">
          <a:avLst/>
        </a:prstGeom>
      </cdr:spPr>
    </cdr:pic>
  </cdr:absSizeAnchor>
  <cdr:relSizeAnchor xmlns:cdr="http://schemas.openxmlformats.org/drawingml/2006/chartDrawing">
    <cdr:from>
      <cdr:x>0.00025</cdr:x>
      <cdr:y>0.9519</cdr:y>
    </cdr:from>
    <cdr:to>
      <cdr:x>0.00025</cdr:x>
      <cdr:y>0.95335</cdr:y>
    </cdr:to>
    <cdr:pic>
      <cdr:nvPicPr>
        <cdr:cNvPr id="9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2801325"/>
          <a:ext cx="5474970" cy="216000"/>
        </a:xfrm>
        <a:prstGeom xmlns:a="http://schemas.openxmlformats.org/drawingml/2006/main" prst="rect">
          <a:avLst/>
        </a:prstGeom>
      </cdr:spPr>
    </cdr:pic>
  </cdr:relSizeAnchor>
  <cdr:absSizeAnchor xmlns:cdr="http://schemas.openxmlformats.org/drawingml/2006/chartDrawing">
    <cdr:from>
      <cdr:x>0</cdr:x>
      <cdr:y>0</cdr:y>
    </cdr:from>
    <cdr:ext cx="0" cy="0"/>
    <cdr:pic>
      <cdr:nvPicPr>
        <cdr:cNvPr id="10" name="1 Imagen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381001" cy="268225"/>
        </a:xfrm>
        <a:prstGeom xmlns:a="http://schemas.openxmlformats.org/drawingml/2006/main" prst="rect">
          <a:avLst/>
        </a:prstGeom>
      </cdr:spPr>
    </cdr:pic>
  </cdr:absSizeAnchor>
  <cdr:absSizeAnchor xmlns:cdr="http://schemas.openxmlformats.org/drawingml/2006/chartDrawing">
    <cdr:from>
      <cdr:x>0</cdr:x>
      <cdr:y>0</cdr:y>
    </cdr:from>
    <cdr:ext cx="0" cy="0"/>
    <cdr:pic>
      <cdr:nvPicPr>
        <cdr:cNvPr id="11" name="1 Imagen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9050" y="38100"/>
          <a:ext cx="381001" cy="268225"/>
        </a:xfrm>
        <a:prstGeom xmlns:a="http://schemas.openxmlformats.org/drawingml/2006/main" prst="rect">
          <a:avLst/>
        </a:prstGeom>
      </cdr:spPr>
    </cdr:pic>
  </cdr:absSizeAnchor>
  <cdr:absSizeAnchor xmlns:cdr="http://schemas.openxmlformats.org/drawingml/2006/chartDrawing">
    <cdr:from>
      <cdr:x>0</cdr:x>
      <cdr:y>0</cdr:y>
    </cdr:from>
    <cdr:ext cx="0" cy="0"/>
    <cdr:pic>
      <cdr:nvPicPr>
        <cdr:cNvPr id="12" name="2 Imagen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9050" y="47625"/>
          <a:ext cx="381001" cy="268225"/>
        </a:xfrm>
        <a:prstGeom xmlns:a="http://schemas.openxmlformats.org/drawingml/2006/main" prst="rect">
          <a:avLst/>
        </a:prstGeom>
      </cdr:spPr>
    </cdr:pic>
  </cdr:absSizeAnchor>
  <cdr:absSizeAnchor xmlns:cdr="http://schemas.openxmlformats.org/drawingml/2006/chartDrawing">
    <cdr:from>
      <cdr:x>0</cdr:x>
      <cdr:y>0</cdr:y>
    </cdr:from>
    <cdr:ext cx="0" cy="0"/>
    <cdr:pic>
      <cdr:nvPicPr>
        <cdr:cNvPr id="13" name="1 Imagen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381001" cy="268225"/>
        </a:xfrm>
        <a:prstGeom xmlns:a="http://schemas.openxmlformats.org/drawingml/2006/main" prst="rect">
          <a:avLst/>
        </a:prstGeom>
      </cdr:spPr>
    </cdr:pic>
  </cdr:absSizeAnchor>
  <cdr:absSizeAnchor xmlns:cdr="http://schemas.openxmlformats.org/drawingml/2006/chartDrawing">
    <cdr:from>
      <cdr:x>0</cdr:x>
      <cdr:y>0</cdr:y>
    </cdr:from>
    <cdr:ext cx="0" cy="0"/>
    <cdr:pic>
      <cdr:nvPicPr>
        <cdr:cNvPr id="14" name="4 Imagen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8575" y="57150"/>
          <a:ext cx="381001" cy="268225"/>
        </a:xfrm>
        <a:prstGeom xmlns:a="http://schemas.openxmlformats.org/drawingml/2006/main" prst="rect">
          <a:avLst/>
        </a:prstGeom>
      </cdr:spPr>
    </cdr:pic>
  </cdr:absSizeAnchor>
  <cdr:absSizeAnchor xmlns:cdr="http://schemas.openxmlformats.org/drawingml/2006/chartDrawing">
    <cdr:from>
      <cdr:x>0</cdr:x>
      <cdr:y>0</cdr:y>
    </cdr:from>
    <cdr:ext cx="0" cy="0"/>
    <cdr:pic>
      <cdr:nvPicPr>
        <cdr:cNvPr id="15" name="8 Imagen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328" y="21771"/>
          <a:ext cx="721734" cy="171259"/>
        </a:xfrm>
        <a:prstGeom xmlns:a="http://schemas.openxmlformats.org/drawingml/2006/main" prst="rect">
          <a:avLst/>
        </a:prstGeom>
      </cdr:spPr>
    </cdr:pic>
  </cdr:abs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6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5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695004" cy="188992"/>
        </a:xfrm>
        <a:prstGeom xmlns:a="http://schemas.openxmlformats.org/drawingml/2006/main" prst="rect">
          <a:avLst/>
        </a:prstGeom>
      </cdr:spPr>
    </cdr:pic>
  </cdr:relSizeAnchor>
  <cdr:absSizeAnchor xmlns:cdr="http://schemas.openxmlformats.org/drawingml/2006/chartDrawing">
    <cdr:from>
      <cdr:x>0.00635</cdr:x>
      <cdr:y>0.01038</cdr:y>
    </cdr:from>
    <cdr:ext cx="648337" cy="152909"/>
    <cdr:pic>
      <cdr:nvPicPr>
        <cdr:cNvPr id="17" name="5 Imagen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4365" y="28208"/>
          <a:ext cx="648337" cy="152909"/>
        </a:xfrm>
        <a:prstGeom xmlns:a="http://schemas.openxmlformats.org/drawingml/2006/main" prst="rect">
          <a:avLst/>
        </a:prstGeom>
      </cdr:spPr>
    </cdr:pic>
  </cdr:absSizeAnchor>
  <cdr:relSizeAnchor xmlns:cdr="http://schemas.openxmlformats.org/drawingml/2006/chartDrawing">
    <cdr:from>
      <cdr:x>0.00025</cdr:x>
      <cdr:y>0.9519</cdr:y>
    </cdr:from>
    <cdr:to>
      <cdr:x>0.00025</cdr:x>
      <cdr:y>0.95335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2801325"/>
          <a:ext cx="5474970" cy="216000"/>
        </a:xfrm>
        <a:prstGeom xmlns:a="http://schemas.openxmlformats.org/drawingml/2006/main" prst="rect">
          <a:avLst/>
        </a:prstGeom>
      </cdr:spPr>
    </cdr:pic>
  </cdr:relSizeAnchor>
  <cdr:absSizeAnchor xmlns:cdr="http://schemas.openxmlformats.org/drawingml/2006/chartDrawing">
    <cdr:from>
      <cdr:x>0</cdr:x>
      <cdr:y>0</cdr:y>
    </cdr:from>
    <cdr:ext cx="0" cy="0"/>
    <cdr:pic>
      <cdr:nvPicPr>
        <cdr:cNvPr id="18" name="1 Imagen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381001" cy="268225"/>
        </a:xfrm>
        <a:prstGeom xmlns:a="http://schemas.openxmlformats.org/drawingml/2006/main" prst="rect">
          <a:avLst/>
        </a:prstGeom>
      </cdr:spPr>
    </cdr:pic>
  </cdr:absSizeAnchor>
  <cdr:absSizeAnchor xmlns:cdr="http://schemas.openxmlformats.org/drawingml/2006/chartDrawing">
    <cdr:from>
      <cdr:x>0</cdr:x>
      <cdr:y>0</cdr:y>
    </cdr:from>
    <cdr:ext cx="0" cy="0"/>
    <cdr:pic>
      <cdr:nvPicPr>
        <cdr:cNvPr id="19" name="1 Imagen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9050" y="38100"/>
          <a:ext cx="381001" cy="268225"/>
        </a:xfrm>
        <a:prstGeom xmlns:a="http://schemas.openxmlformats.org/drawingml/2006/main" prst="rect">
          <a:avLst/>
        </a:prstGeom>
      </cdr:spPr>
    </cdr:pic>
  </cdr:absSizeAnchor>
  <cdr:absSizeAnchor xmlns:cdr="http://schemas.openxmlformats.org/drawingml/2006/chartDrawing">
    <cdr:from>
      <cdr:x>0</cdr:x>
      <cdr:y>0</cdr:y>
    </cdr:from>
    <cdr:ext cx="0" cy="0"/>
    <cdr:pic>
      <cdr:nvPicPr>
        <cdr:cNvPr id="20" name="2 Imagen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9050" y="47625"/>
          <a:ext cx="381001" cy="268225"/>
        </a:xfrm>
        <a:prstGeom xmlns:a="http://schemas.openxmlformats.org/drawingml/2006/main" prst="rect">
          <a:avLst/>
        </a:prstGeom>
      </cdr:spPr>
    </cdr:pic>
  </cdr:absSizeAnchor>
  <cdr:absSizeAnchor xmlns:cdr="http://schemas.openxmlformats.org/drawingml/2006/chartDrawing">
    <cdr:from>
      <cdr:x>0</cdr:x>
      <cdr:y>0</cdr:y>
    </cdr:from>
    <cdr:ext cx="0" cy="0"/>
    <cdr:pic>
      <cdr:nvPicPr>
        <cdr:cNvPr id="21" name="1 Imagen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381001" cy="268225"/>
        </a:xfrm>
        <a:prstGeom xmlns:a="http://schemas.openxmlformats.org/drawingml/2006/main" prst="rect">
          <a:avLst/>
        </a:prstGeom>
      </cdr:spPr>
    </cdr:pic>
  </cdr:absSizeAnchor>
  <cdr:absSizeAnchor xmlns:cdr="http://schemas.openxmlformats.org/drawingml/2006/chartDrawing">
    <cdr:from>
      <cdr:x>0</cdr:x>
      <cdr:y>0</cdr:y>
    </cdr:from>
    <cdr:ext cx="0" cy="0"/>
    <cdr:pic>
      <cdr:nvPicPr>
        <cdr:cNvPr id="22" name="4 Imagen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8575" y="57150"/>
          <a:ext cx="381001" cy="268225"/>
        </a:xfrm>
        <a:prstGeom xmlns:a="http://schemas.openxmlformats.org/drawingml/2006/main" prst="rect">
          <a:avLst/>
        </a:prstGeom>
      </cdr:spPr>
    </cdr:pic>
  </cdr:absSizeAnchor>
  <cdr:absSizeAnchor xmlns:cdr="http://schemas.openxmlformats.org/drawingml/2006/chartDrawing">
    <cdr:from>
      <cdr:x>0</cdr:x>
      <cdr:y>0</cdr:y>
    </cdr:from>
    <cdr:ext cx="0" cy="0"/>
    <cdr:pic>
      <cdr:nvPicPr>
        <cdr:cNvPr id="23" name="8 Imagen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328" y="21771"/>
          <a:ext cx="721734" cy="171259"/>
        </a:xfrm>
        <a:prstGeom xmlns:a="http://schemas.openxmlformats.org/drawingml/2006/main" prst="rect">
          <a:avLst/>
        </a:prstGeom>
      </cdr:spPr>
    </cdr:pic>
  </cdr:abs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2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5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695004" cy="1889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0.00025</cdr:x>
      <cdr:y>0.94698</cdr:y>
    </cdr:from>
    <cdr:to>
      <cdr:x>0.00025</cdr:x>
      <cdr:y>0.94892</cdr:y>
    </cdr:to>
    <cdr:pic>
      <cdr:nvPicPr>
        <cdr:cNvPr id="11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2791800"/>
          <a:ext cx="5452110" cy="21600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0.00098</cdr:x>
      <cdr:y>0</cdr:y>
    </cdr:from>
    <cdr:to>
      <cdr:x>0.00098</cdr:x>
      <cdr:y>0</cdr:y>
    </cdr:to>
    <cdr:pic>
      <cdr:nvPicPr>
        <cdr:cNvPr id="118" name="1 Imagen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381001" cy="268225"/>
        </a:xfrm>
        <a:prstGeom xmlns:a="http://schemas.openxmlformats.org/drawingml/2006/main" prst="rect">
          <a:avLst/>
        </a:prstGeom>
      </cdr:spPr>
    </cdr:pic>
  </cdr:relSizeAnchor>
  <cdr:absSizeAnchor xmlns:cdr="http://schemas.openxmlformats.org/drawingml/2006/chartDrawing">
    <cdr:from>
      <cdr:x>0</cdr:x>
      <cdr:y>0</cdr:y>
    </cdr:from>
    <cdr:ext cx="0" cy="0"/>
    <cdr:pic>
      <cdr:nvPicPr>
        <cdr:cNvPr id="119" name="1 Imagen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38100"/>
          <a:ext cx="901700" cy="333375"/>
        </a:xfrm>
        <a:prstGeom xmlns:a="http://schemas.openxmlformats.org/drawingml/2006/main" prst="rect">
          <a:avLst/>
        </a:prstGeom>
      </cdr:spPr>
    </cdr:pic>
  </cdr:absSizeAnchor>
  <cdr:absSizeAnchor xmlns:cdr="http://schemas.openxmlformats.org/drawingml/2006/chartDrawing">
    <cdr:from>
      <cdr:x>0</cdr:x>
      <cdr:y>0</cdr:y>
    </cdr:from>
    <cdr:ext cx="0" cy="0"/>
    <cdr:pic>
      <cdr:nvPicPr>
        <cdr:cNvPr id="120" name="6 Imagen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4591" y="40105"/>
          <a:ext cx="721734" cy="171259"/>
        </a:xfrm>
        <a:prstGeom xmlns:a="http://schemas.openxmlformats.org/drawingml/2006/main" prst="rect">
          <a:avLst/>
        </a:prstGeom>
      </cdr:spPr>
    </cdr:pic>
  </cdr:abs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21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5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695004" cy="188992"/>
        </a:xfrm>
        <a:prstGeom xmlns:a="http://schemas.openxmlformats.org/drawingml/2006/main" prst="rect">
          <a:avLst/>
        </a:prstGeom>
      </cdr:spPr>
    </cdr:pic>
  </cdr:relSizeAnchor>
  <cdr:absSizeAnchor xmlns:cdr="http://schemas.openxmlformats.org/drawingml/2006/chartDrawing">
    <cdr:from>
      <cdr:x>0</cdr:x>
      <cdr:y>0</cdr:y>
    </cdr:from>
    <cdr:ext cx="0" cy="0"/>
    <cdr:pic>
      <cdr:nvPicPr>
        <cdr:cNvPr id="12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6"/>
        <a:stretch xmlns:a="http://schemas.openxmlformats.org/drawingml/2006/main">
          <a:fillRect/>
        </a:stretch>
      </cdr:blipFill>
      <cdr:spPr>
        <a:xfrm xmlns:a="http://schemas.openxmlformats.org/drawingml/2006/main">
          <a:off x="49464" y="53896"/>
          <a:ext cx="771429" cy="209524"/>
        </a:xfrm>
        <a:prstGeom xmlns:a="http://schemas.openxmlformats.org/drawingml/2006/main" prst="rect">
          <a:avLst/>
        </a:prstGeom>
      </cdr:spPr>
    </cdr:pic>
  </cdr:absSizeAnchor>
  <cdr:relSizeAnchor xmlns:cdr="http://schemas.openxmlformats.org/drawingml/2006/chartDrawing">
    <cdr:from>
      <cdr:x>0.00025</cdr:x>
      <cdr:y>0.9519</cdr:y>
    </cdr:from>
    <cdr:to>
      <cdr:x>0.00025</cdr:x>
      <cdr:y>0.95335</cdr:y>
    </cdr:to>
    <cdr:pic>
      <cdr:nvPicPr>
        <cdr:cNvPr id="12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2801325"/>
          <a:ext cx="5474970" cy="216000"/>
        </a:xfrm>
        <a:prstGeom xmlns:a="http://schemas.openxmlformats.org/drawingml/2006/main" prst="rect">
          <a:avLst/>
        </a:prstGeom>
      </cdr:spPr>
    </cdr:pic>
  </cdr:relSizeAnchor>
  <cdr:absSizeAnchor xmlns:cdr="http://schemas.openxmlformats.org/drawingml/2006/chartDrawing">
    <cdr:from>
      <cdr:x>0</cdr:x>
      <cdr:y>0</cdr:y>
    </cdr:from>
    <cdr:ext cx="0" cy="0"/>
    <cdr:pic>
      <cdr:nvPicPr>
        <cdr:cNvPr id="124" name="1 Imagen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381001" cy="268225"/>
        </a:xfrm>
        <a:prstGeom xmlns:a="http://schemas.openxmlformats.org/drawingml/2006/main" prst="rect">
          <a:avLst/>
        </a:prstGeom>
      </cdr:spPr>
    </cdr:pic>
  </cdr:absSizeAnchor>
  <cdr:absSizeAnchor xmlns:cdr="http://schemas.openxmlformats.org/drawingml/2006/chartDrawing">
    <cdr:from>
      <cdr:x>0</cdr:x>
      <cdr:y>0</cdr:y>
    </cdr:from>
    <cdr:ext cx="0" cy="0"/>
    <cdr:pic>
      <cdr:nvPicPr>
        <cdr:cNvPr id="125" name="1 Imagen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9050" y="38100"/>
          <a:ext cx="381001" cy="268225"/>
        </a:xfrm>
        <a:prstGeom xmlns:a="http://schemas.openxmlformats.org/drawingml/2006/main" prst="rect">
          <a:avLst/>
        </a:prstGeom>
      </cdr:spPr>
    </cdr:pic>
  </cdr:absSizeAnchor>
  <cdr:absSizeAnchor xmlns:cdr="http://schemas.openxmlformats.org/drawingml/2006/chartDrawing">
    <cdr:from>
      <cdr:x>0</cdr:x>
      <cdr:y>0</cdr:y>
    </cdr:from>
    <cdr:ext cx="0" cy="0"/>
    <cdr:pic>
      <cdr:nvPicPr>
        <cdr:cNvPr id="126" name="2 Imagen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9050" y="47625"/>
          <a:ext cx="381001" cy="268225"/>
        </a:xfrm>
        <a:prstGeom xmlns:a="http://schemas.openxmlformats.org/drawingml/2006/main" prst="rect">
          <a:avLst/>
        </a:prstGeom>
      </cdr:spPr>
    </cdr:pic>
  </cdr:absSizeAnchor>
  <cdr:absSizeAnchor xmlns:cdr="http://schemas.openxmlformats.org/drawingml/2006/chartDrawing">
    <cdr:from>
      <cdr:x>0</cdr:x>
      <cdr:y>0</cdr:y>
    </cdr:from>
    <cdr:ext cx="0" cy="0"/>
    <cdr:pic>
      <cdr:nvPicPr>
        <cdr:cNvPr id="127" name="1 Imagen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381001" cy="268225"/>
        </a:xfrm>
        <a:prstGeom xmlns:a="http://schemas.openxmlformats.org/drawingml/2006/main" prst="rect">
          <a:avLst/>
        </a:prstGeom>
      </cdr:spPr>
    </cdr:pic>
  </cdr:absSizeAnchor>
  <cdr:absSizeAnchor xmlns:cdr="http://schemas.openxmlformats.org/drawingml/2006/chartDrawing">
    <cdr:from>
      <cdr:x>0</cdr:x>
      <cdr:y>0</cdr:y>
    </cdr:from>
    <cdr:ext cx="0" cy="0"/>
    <cdr:pic>
      <cdr:nvPicPr>
        <cdr:cNvPr id="128" name="4 Imagen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8575" y="57150"/>
          <a:ext cx="381001" cy="268225"/>
        </a:xfrm>
        <a:prstGeom xmlns:a="http://schemas.openxmlformats.org/drawingml/2006/main" prst="rect">
          <a:avLst/>
        </a:prstGeom>
      </cdr:spPr>
    </cdr:pic>
  </cdr:absSizeAnchor>
  <cdr:absSizeAnchor xmlns:cdr="http://schemas.openxmlformats.org/drawingml/2006/chartDrawing">
    <cdr:from>
      <cdr:x>0</cdr:x>
      <cdr:y>0</cdr:y>
    </cdr:from>
    <cdr:ext cx="0" cy="0"/>
    <cdr:pic>
      <cdr:nvPicPr>
        <cdr:cNvPr id="129" name="8 Imagen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328" y="21771"/>
          <a:ext cx="721734" cy="171259"/>
        </a:xfrm>
        <a:prstGeom xmlns:a="http://schemas.openxmlformats.org/drawingml/2006/main" prst="rect">
          <a:avLst/>
        </a:prstGeom>
      </cdr:spPr>
    </cdr:pic>
  </cdr:abs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3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5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695004" cy="188992"/>
        </a:xfrm>
        <a:prstGeom xmlns:a="http://schemas.openxmlformats.org/drawingml/2006/main" prst="rect">
          <a:avLst/>
        </a:prstGeom>
      </cdr:spPr>
    </cdr:pic>
  </cdr:relSizeAnchor>
  <cdr:absSizeAnchor xmlns:cdr="http://schemas.openxmlformats.org/drawingml/2006/chartDrawing">
    <cdr:from>
      <cdr:x>0.00635</cdr:x>
      <cdr:y>0.01038</cdr:y>
    </cdr:from>
    <cdr:ext cx="648337" cy="152909"/>
    <cdr:pic>
      <cdr:nvPicPr>
        <cdr:cNvPr id="131" name="5 Imagen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4365" y="28208"/>
          <a:ext cx="648337" cy="152909"/>
        </a:xfrm>
        <a:prstGeom xmlns:a="http://schemas.openxmlformats.org/drawingml/2006/main" prst="rect">
          <a:avLst/>
        </a:prstGeom>
      </cdr:spPr>
    </cdr:pic>
  </cdr:absSizeAnchor>
  <cdr:relSizeAnchor xmlns:cdr="http://schemas.openxmlformats.org/drawingml/2006/chartDrawing">
    <cdr:from>
      <cdr:x>0.00025</cdr:x>
      <cdr:y>0.9519</cdr:y>
    </cdr:from>
    <cdr:to>
      <cdr:x>0.00025</cdr:x>
      <cdr:y>0.95335</cdr:y>
    </cdr:to>
    <cdr:pic>
      <cdr:nvPicPr>
        <cdr:cNvPr id="13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2801325"/>
          <a:ext cx="5474970" cy="216000"/>
        </a:xfrm>
        <a:prstGeom xmlns:a="http://schemas.openxmlformats.org/drawingml/2006/main" prst="rect">
          <a:avLst/>
        </a:prstGeom>
      </cdr:spPr>
    </cdr:pic>
  </cdr:relSizeAnchor>
  <cdr:absSizeAnchor xmlns:cdr="http://schemas.openxmlformats.org/drawingml/2006/chartDrawing">
    <cdr:from>
      <cdr:x>0</cdr:x>
      <cdr:y>0</cdr:y>
    </cdr:from>
    <cdr:ext cx="0" cy="0"/>
    <cdr:pic>
      <cdr:nvPicPr>
        <cdr:cNvPr id="133" name="1 Imagen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381001" cy="268225"/>
        </a:xfrm>
        <a:prstGeom xmlns:a="http://schemas.openxmlformats.org/drawingml/2006/main" prst="rect">
          <a:avLst/>
        </a:prstGeom>
      </cdr:spPr>
    </cdr:pic>
  </cdr:absSizeAnchor>
  <cdr:absSizeAnchor xmlns:cdr="http://schemas.openxmlformats.org/drawingml/2006/chartDrawing">
    <cdr:from>
      <cdr:x>0</cdr:x>
      <cdr:y>0</cdr:y>
    </cdr:from>
    <cdr:ext cx="0" cy="0"/>
    <cdr:pic>
      <cdr:nvPicPr>
        <cdr:cNvPr id="134" name="1 Imagen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9050" y="38100"/>
          <a:ext cx="381001" cy="268225"/>
        </a:xfrm>
        <a:prstGeom xmlns:a="http://schemas.openxmlformats.org/drawingml/2006/main" prst="rect">
          <a:avLst/>
        </a:prstGeom>
      </cdr:spPr>
    </cdr:pic>
  </cdr:absSizeAnchor>
  <cdr:absSizeAnchor xmlns:cdr="http://schemas.openxmlformats.org/drawingml/2006/chartDrawing">
    <cdr:from>
      <cdr:x>0</cdr:x>
      <cdr:y>0</cdr:y>
    </cdr:from>
    <cdr:ext cx="0" cy="0"/>
    <cdr:pic>
      <cdr:nvPicPr>
        <cdr:cNvPr id="135" name="2 Imagen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9050" y="47625"/>
          <a:ext cx="381001" cy="268225"/>
        </a:xfrm>
        <a:prstGeom xmlns:a="http://schemas.openxmlformats.org/drawingml/2006/main" prst="rect">
          <a:avLst/>
        </a:prstGeom>
      </cdr:spPr>
    </cdr:pic>
  </cdr:absSizeAnchor>
  <cdr:absSizeAnchor xmlns:cdr="http://schemas.openxmlformats.org/drawingml/2006/chartDrawing">
    <cdr:from>
      <cdr:x>0</cdr:x>
      <cdr:y>0</cdr:y>
    </cdr:from>
    <cdr:ext cx="0" cy="0"/>
    <cdr:pic>
      <cdr:nvPicPr>
        <cdr:cNvPr id="136" name="1 Imagen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381001" cy="268225"/>
        </a:xfrm>
        <a:prstGeom xmlns:a="http://schemas.openxmlformats.org/drawingml/2006/main" prst="rect">
          <a:avLst/>
        </a:prstGeom>
      </cdr:spPr>
    </cdr:pic>
  </cdr:absSizeAnchor>
  <cdr:absSizeAnchor xmlns:cdr="http://schemas.openxmlformats.org/drawingml/2006/chartDrawing">
    <cdr:from>
      <cdr:x>0</cdr:x>
      <cdr:y>0</cdr:y>
    </cdr:from>
    <cdr:ext cx="0" cy="0"/>
    <cdr:pic>
      <cdr:nvPicPr>
        <cdr:cNvPr id="137" name="4 Imagen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8575" y="57150"/>
          <a:ext cx="381001" cy="268225"/>
        </a:xfrm>
        <a:prstGeom xmlns:a="http://schemas.openxmlformats.org/drawingml/2006/main" prst="rect">
          <a:avLst/>
        </a:prstGeom>
      </cdr:spPr>
    </cdr:pic>
  </cdr:absSizeAnchor>
  <cdr:absSizeAnchor xmlns:cdr="http://schemas.openxmlformats.org/drawingml/2006/chartDrawing">
    <cdr:from>
      <cdr:x>0</cdr:x>
      <cdr:y>0</cdr:y>
    </cdr:from>
    <cdr:ext cx="0" cy="0"/>
    <cdr:pic>
      <cdr:nvPicPr>
        <cdr:cNvPr id="138" name="8 Imagen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328" y="21771"/>
          <a:ext cx="721734" cy="171259"/>
        </a:xfrm>
        <a:prstGeom xmlns:a="http://schemas.openxmlformats.org/drawingml/2006/main" prst="rect">
          <a:avLst/>
        </a:prstGeom>
      </cdr:spPr>
    </cdr:pic>
  </cdr:abs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39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5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695004" cy="188992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GridLines="0" tabSelected="1" zoomScaleNormal="100" workbookViewId="0">
      <selection activeCell="I15" sqref="I15"/>
    </sheetView>
  </sheetViews>
  <sheetFormatPr baseColWidth="10" defaultColWidth="11.5703125" defaultRowHeight="12.75"/>
  <cols>
    <col min="1" max="1" width="4.7109375" style="22" customWidth="1"/>
    <col min="2" max="2" width="68.5703125" style="22" customWidth="1"/>
    <col min="3" max="3" width="11.5703125" style="22"/>
    <col min="4" max="4" width="8.140625" style="22" customWidth="1"/>
    <col min="5" max="5" width="7.85546875" style="22" customWidth="1"/>
    <col min="6" max="6" width="6.140625" style="22" customWidth="1"/>
    <col min="7" max="7" width="6.7109375" style="22" customWidth="1"/>
    <col min="8" max="16384" width="11.5703125" style="22"/>
  </cols>
  <sheetData>
    <row r="1" spans="1:12" ht="70.150000000000006" customHeight="1"/>
    <row r="2" spans="1:12" ht="15" customHeight="1">
      <c r="B2" s="2" t="s">
        <v>151</v>
      </c>
    </row>
    <row r="3" spans="1:12" ht="15" customHeight="1">
      <c r="A3" s="23"/>
      <c r="B3" s="24" t="s">
        <v>34</v>
      </c>
      <c r="C3" s="25"/>
      <c r="D3" s="25"/>
      <c r="E3" s="25"/>
      <c r="F3" s="25"/>
      <c r="G3" s="25"/>
    </row>
    <row r="4" spans="1:12" ht="15" customHeight="1">
      <c r="A4" s="23"/>
      <c r="B4" s="24" t="s">
        <v>55</v>
      </c>
      <c r="C4" s="25"/>
      <c r="D4" s="25"/>
      <c r="E4" s="25"/>
      <c r="F4" s="25"/>
      <c r="G4" s="25"/>
    </row>
    <row r="5" spans="1:12" ht="15" customHeight="1">
      <c r="A5" s="23"/>
      <c r="B5" s="24" t="s">
        <v>35</v>
      </c>
      <c r="C5" s="25"/>
      <c r="D5" s="25"/>
      <c r="E5" s="25"/>
      <c r="F5" s="25"/>
      <c r="G5" s="25"/>
    </row>
    <row r="6" spans="1:12" ht="15" customHeight="1">
      <c r="A6" s="23"/>
      <c r="B6" s="24" t="s">
        <v>36</v>
      </c>
      <c r="C6" s="25"/>
      <c r="D6" s="25"/>
      <c r="E6" s="25"/>
      <c r="F6" s="25"/>
      <c r="G6" s="25"/>
    </row>
    <row r="7" spans="1:12" ht="15" customHeight="1">
      <c r="A7" s="23"/>
      <c r="B7" s="24" t="s">
        <v>40</v>
      </c>
      <c r="C7" s="25"/>
      <c r="D7" s="25"/>
      <c r="E7" s="25"/>
      <c r="F7" s="25"/>
      <c r="G7" s="25"/>
    </row>
    <row r="8" spans="1:12" ht="15" customHeight="1">
      <c r="A8" s="23"/>
      <c r="B8" s="24" t="s">
        <v>56</v>
      </c>
      <c r="C8" s="25"/>
      <c r="D8" s="25"/>
      <c r="E8" s="25"/>
      <c r="F8" s="25"/>
      <c r="G8" s="25"/>
    </row>
    <row r="9" spans="1:12" ht="15" customHeight="1">
      <c r="A9" s="26"/>
      <c r="B9" s="322" t="s">
        <v>107</v>
      </c>
      <c r="C9" s="26"/>
      <c r="D9" s="26"/>
      <c r="E9" s="26"/>
      <c r="F9" s="26"/>
      <c r="G9" s="26"/>
    </row>
    <row r="10" spans="1:12" ht="15" customHeight="1">
      <c r="A10" s="26"/>
      <c r="B10" s="26"/>
      <c r="C10" s="26"/>
      <c r="D10" s="26"/>
      <c r="E10" s="26"/>
      <c r="F10" s="26"/>
      <c r="G10" s="26"/>
    </row>
    <row r="11" spans="1:12" ht="15" customHeight="1">
      <c r="A11" s="26"/>
      <c r="B11" s="26"/>
      <c r="C11" s="26"/>
      <c r="D11" s="26"/>
      <c r="E11" s="26"/>
      <c r="F11" s="26"/>
      <c r="G11" s="26"/>
    </row>
    <row r="12" spans="1:12" ht="15" customHeight="1">
      <c r="A12" s="26"/>
      <c r="B12" s="26"/>
      <c r="C12" s="26"/>
      <c r="D12" s="26"/>
      <c r="E12" s="26"/>
      <c r="F12" s="26"/>
      <c r="G12" s="26"/>
    </row>
    <row r="13" spans="1:12" ht="15" customHeight="1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</row>
    <row r="14" spans="1:12" ht="15" customHeight="1">
      <c r="A14" s="26"/>
      <c r="B14" s="26"/>
      <c r="C14" s="26"/>
      <c r="D14" s="26"/>
      <c r="E14" s="26"/>
      <c r="F14" s="26"/>
      <c r="G14" s="26"/>
    </row>
    <row r="15" spans="1:12" ht="15" customHeight="1">
      <c r="A15" s="26"/>
      <c r="B15" s="26"/>
      <c r="C15" s="26"/>
      <c r="D15" s="26"/>
      <c r="E15" s="26"/>
      <c r="F15" s="26"/>
      <c r="G15" s="26"/>
    </row>
    <row r="16" spans="1:12" ht="15" customHeight="1">
      <c r="A16" s="26"/>
      <c r="B16" s="26"/>
      <c r="C16" s="26"/>
      <c r="D16" s="26"/>
      <c r="E16" s="26"/>
      <c r="F16" s="26"/>
      <c r="G16" s="26"/>
    </row>
    <row r="17" spans="1:7" ht="15" customHeight="1">
      <c r="A17" s="26"/>
      <c r="B17" s="26"/>
      <c r="C17" s="26"/>
      <c r="D17" s="26"/>
      <c r="E17" s="26"/>
      <c r="F17" s="26"/>
      <c r="G17" s="28"/>
    </row>
    <row r="18" spans="1:7" ht="15" customHeight="1">
      <c r="A18" s="26"/>
      <c r="B18" s="26"/>
      <c r="C18" s="26"/>
      <c r="D18" s="26"/>
      <c r="E18" s="26"/>
      <c r="F18" s="26"/>
      <c r="G18" s="26"/>
    </row>
    <row r="19" spans="1:7" ht="15" customHeight="1">
      <c r="A19" s="26"/>
      <c r="B19" s="26"/>
      <c r="C19" s="26"/>
      <c r="D19" s="26"/>
      <c r="E19" s="26"/>
      <c r="F19" s="26"/>
      <c r="G19" s="26"/>
    </row>
    <row r="20" spans="1:7" ht="15" customHeight="1">
      <c r="A20" s="26"/>
      <c r="B20" s="26"/>
      <c r="C20" s="26"/>
      <c r="D20" s="26"/>
      <c r="E20" s="26"/>
      <c r="F20" s="26"/>
      <c r="G20" s="26"/>
    </row>
    <row r="21" spans="1:7" ht="15" customHeight="1">
      <c r="A21" s="26"/>
      <c r="B21" s="26"/>
      <c r="C21" s="26"/>
      <c r="D21" s="26"/>
      <c r="E21" s="26"/>
      <c r="F21" s="26"/>
      <c r="G21" s="26"/>
    </row>
    <row r="22" spans="1:7" ht="15" customHeight="1">
      <c r="A22" s="26"/>
      <c r="B22" s="26"/>
      <c r="C22" s="26"/>
      <c r="D22" s="26"/>
      <c r="E22" s="26"/>
      <c r="F22" s="26"/>
      <c r="G22" s="26"/>
    </row>
    <row r="23" spans="1:7" ht="15" customHeight="1">
      <c r="A23" s="26"/>
      <c r="B23" s="26"/>
      <c r="C23" s="26"/>
      <c r="D23" s="26"/>
      <c r="E23" s="26"/>
      <c r="F23" s="26"/>
      <c r="G23" s="26"/>
    </row>
    <row r="24" spans="1:7" ht="15" customHeight="1"/>
    <row r="25" spans="1:7" ht="15" customHeight="1"/>
    <row r="26" spans="1:7" ht="15" customHeight="1"/>
    <row r="27" spans="1:7" ht="15" customHeight="1"/>
    <row r="28" spans="1:7" ht="15" customHeight="1"/>
  </sheetData>
  <phoneticPr fontId="18" type="noConversion"/>
  <hyperlinks>
    <hyperlink ref="B3" location="datos!A1" display="Datos mensuales. Datos en cifras acumuladas"/>
    <hyperlink ref="B5" location="'datos%_exp_imp'!A1" display="Porcentajes de variación interanual"/>
    <hyperlink ref="B6" location="datos_total_ue_resto!A1" display="Datos totales, Unión Europea y Resto"/>
    <hyperlink ref="B7" location="ei_vehiculos!A1" display="Porcentaje interanual de Exportaciones e Importaciones totales con y sin vehículos automóviles"/>
    <hyperlink ref="B3:G3" location="datos!A1" display="Datos mensuales. Datos en cifras acumuladas"/>
    <hyperlink ref="B5:G5" location="'datos%_exp_imp'!A1" display="Porcentajes de variación interanual"/>
    <hyperlink ref="B6:G6" location="datos_total_ue_resto!A1" display="Datos totales, Unión Europea y Resto"/>
    <hyperlink ref="B4" location="datos_naesp!A1" display="Comercio Exterior de Navarra y España.  Exportaciones e Importaciones (Datos mensuales)"/>
    <hyperlink ref="B8" location="graficos!A1" display="Gráficos"/>
    <hyperlink ref="B9" location="ICE!A1" display="Indicador de Coyuntura Económica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56"/>
  <sheetViews>
    <sheetView showGridLines="0" zoomScaleNormal="100" zoomScaleSheetLayoutView="100" workbookViewId="0">
      <pane xSplit="3" ySplit="5" topLeftCell="D368" activePane="bottomRight" state="frozen"/>
      <selection activeCell="A2" sqref="A2:IV2"/>
      <selection pane="topRight" activeCell="A2" sqref="A2:IV2"/>
      <selection pane="bottomLeft" activeCell="A2" sqref="A2:IV2"/>
      <selection pane="bottomRight" activeCell="M432" sqref="M432"/>
    </sheetView>
  </sheetViews>
  <sheetFormatPr baseColWidth="10" defaultColWidth="11.42578125" defaultRowHeight="11.25"/>
  <cols>
    <col min="1" max="1" width="4.7109375" style="187" customWidth="1"/>
    <col min="2" max="2" width="2.7109375" style="187" customWidth="1"/>
    <col min="3" max="3" width="10.28515625" style="188" customWidth="1"/>
    <col min="4" max="4" width="9.85546875" style="187" bestFit="1" customWidth="1"/>
    <col min="5" max="5" width="9.7109375" style="187" bestFit="1" customWidth="1"/>
    <col min="6" max="6" width="10.7109375" style="187" customWidth="1"/>
    <col min="7" max="7" width="10" style="187" customWidth="1"/>
    <col min="8" max="8" width="9.7109375" style="187" bestFit="1" customWidth="1"/>
    <col min="9" max="9" width="10.7109375" style="187" customWidth="1"/>
    <col min="10" max="11" width="9.42578125" style="187" customWidth="1"/>
    <col min="12" max="12" width="9.28515625" style="187" customWidth="1"/>
    <col min="13" max="14" width="9.42578125" style="187" customWidth="1"/>
    <col min="15" max="15" width="9.42578125" style="187" hidden="1" customWidth="1"/>
    <col min="16" max="16" width="3" style="104" customWidth="1"/>
    <col min="17" max="17" width="10.7109375" style="187" bestFit="1" customWidth="1"/>
    <col min="18" max="18" width="9.7109375" style="187" bestFit="1" customWidth="1"/>
    <col min="19" max="19" width="10.7109375" style="187" customWidth="1"/>
    <col min="20" max="20" width="9.85546875" style="187" bestFit="1" customWidth="1"/>
    <col min="21" max="21" width="9.7109375" style="187" bestFit="1" customWidth="1"/>
    <col min="22" max="22" width="10.7109375" style="187" customWidth="1"/>
    <col min="23" max="24" width="9.42578125" style="187" customWidth="1"/>
    <col min="25" max="25" width="4.85546875" style="187" bestFit="1" customWidth="1"/>
    <col min="26" max="26" width="10.140625" style="187" customWidth="1"/>
    <col min="27" max="16384" width="11.42578125" style="187"/>
  </cols>
  <sheetData>
    <row r="1" spans="1:26" ht="70.150000000000006" customHeight="1">
      <c r="R1" s="189"/>
      <c r="T1" s="413"/>
    </row>
    <row r="2" spans="1:26" s="142" customFormat="1" ht="19.899999999999999" customHeight="1" thickBot="1">
      <c r="A2" s="141" t="s">
        <v>120</v>
      </c>
      <c r="B2" s="286"/>
      <c r="C2" s="190"/>
      <c r="P2" s="191"/>
    </row>
    <row r="3" spans="1:26" s="138" customFormat="1" ht="12" customHeight="1">
      <c r="A3" s="616" t="s">
        <v>7</v>
      </c>
      <c r="B3" s="616"/>
      <c r="C3" s="617"/>
      <c r="D3" s="600" t="s">
        <v>121</v>
      </c>
      <c r="E3" s="594"/>
      <c r="F3" s="594"/>
      <c r="G3" s="594"/>
      <c r="H3" s="594"/>
      <c r="I3" s="594"/>
      <c r="J3" s="594"/>
      <c r="K3" s="594"/>
      <c r="L3" s="594"/>
      <c r="M3" s="601"/>
      <c r="N3" s="254"/>
      <c r="O3" s="254"/>
      <c r="P3" s="255"/>
      <c r="Q3" s="594" t="s">
        <v>122</v>
      </c>
      <c r="R3" s="594"/>
      <c r="S3" s="594"/>
      <c r="T3" s="594"/>
      <c r="U3" s="594"/>
      <c r="V3" s="594"/>
      <c r="W3" s="594"/>
      <c r="X3" s="594"/>
      <c r="Y3" s="594"/>
      <c r="Z3" s="256"/>
    </row>
    <row r="4" spans="1:26" s="138" customFormat="1" ht="18.75" customHeight="1">
      <c r="A4" s="618"/>
      <c r="B4" s="618"/>
      <c r="C4" s="619"/>
      <c r="D4" s="604" t="s">
        <v>9</v>
      </c>
      <c r="E4" s="607"/>
      <c r="F4" s="605"/>
      <c r="G4" s="604" t="s">
        <v>10</v>
      </c>
      <c r="H4" s="607"/>
      <c r="I4" s="605"/>
      <c r="J4" s="604" t="s">
        <v>57</v>
      </c>
      <c r="K4" s="607"/>
      <c r="L4" s="605"/>
      <c r="M4" s="604" t="s">
        <v>39</v>
      </c>
      <c r="N4" s="607"/>
      <c r="O4" s="605"/>
      <c r="P4" s="196"/>
      <c r="Q4" s="607" t="s">
        <v>9</v>
      </c>
      <c r="R4" s="607"/>
      <c r="S4" s="605"/>
      <c r="T4" s="606" t="s">
        <v>10</v>
      </c>
      <c r="U4" s="606"/>
      <c r="V4" s="606"/>
      <c r="W4" s="604" t="s">
        <v>57</v>
      </c>
      <c r="X4" s="605"/>
      <c r="Y4" s="602" t="s">
        <v>39</v>
      </c>
      <c r="Z4" s="603"/>
    </row>
    <row r="5" spans="1:26" s="138" customFormat="1" ht="45">
      <c r="A5" s="620"/>
      <c r="B5" s="620"/>
      <c r="C5" s="621"/>
      <c r="D5" s="257" t="s">
        <v>12</v>
      </c>
      <c r="E5" s="198" t="s">
        <v>13</v>
      </c>
      <c r="F5" s="199" t="s">
        <v>14</v>
      </c>
      <c r="G5" s="257" t="s">
        <v>12</v>
      </c>
      <c r="H5" s="198" t="s">
        <v>13</v>
      </c>
      <c r="I5" s="199" t="s">
        <v>15</v>
      </c>
      <c r="J5" s="258" t="s">
        <v>12</v>
      </c>
      <c r="K5" s="198" t="s">
        <v>13</v>
      </c>
      <c r="L5" s="197" t="s">
        <v>58</v>
      </c>
      <c r="M5" s="259" t="s">
        <v>116</v>
      </c>
      <c r="N5" s="260" t="s">
        <v>13</v>
      </c>
      <c r="O5" s="197" t="s">
        <v>58</v>
      </c>
      <c r="P5" s="202"/>
      <c r="Q5" s="198" t="s">
        <v>12</v>
      </c>
      <c r="R5" s="198" t="s">
        <v>13</v>
      </c>
      <c r="S5" s="199" t="s">
        <v>15</v>
      </c>
      <c r="T5" s="198" t="s">
        <v>12</v>
      </c>
      <c r="U5" s="198" t="s">
        <v>13</v>
      </c>
      <c r="V5" s="198" t="s">
        <v>15</v>
      </c>
      <c r="W5" s="258" t="s">
        <v>12</v>
      </c>
      <c r="X5" s="197" t="s">
        <v>58</v>
      </c>
      <c r="Y5" s="257" t="s">
        <v>116</v>
      </c>
      <c r="Z5" s="261" t="s">
        <v>58</v>
      </c>
    </row>
    <row r="6" spans="1:26" s="60" customFormat="1" ht="12" customHeight="1">
      <c r="A6" s="45">
        <v>1998</v>
      </c>
      <c r="B6" s="287"/>
      <c r="C6" s="146"/>
      <c r="D6" s="183">
        <v>3967.2135876816565</v>
      </c>
      <c r="E6" s="178">
        <v>16.600000000000001</v>
      </c>
      <c r="F6" s="229">
        <v>16.600000000000001</v>
      </c>
      <c r="G6" s="183">
        <v>2893.2277956078033</v>
      </c>
      <c r="H6" s="178">
        <v>24.7</v>
      </c>
      <c r="I6" s="229">
        <v>24.7</v>
      </c>
      <c r="J6" s="183">
        <f>D6-G6</f>
        <v>1073.9857920738532</v>
      </c>
      <c r="K6" s="178" t="s">
        <v>20</v>
      </c>
      <c r="L6" s="229" t="s">
        <v>20</v>
      </c>
      <c r="M6" s="183">
        <f t="shared" ref="M6:M74" si="0">D6/G6*100</f>
        <v>137.12067863112151</v>
      </c>
      <c r="N6" s="262" t="s">
        <v>20</v>
      </c>
      <c r="O6" s="178" t="s">
        <v>20</v>
      </c>
      <c r="P6" s="209"/>
      <c r="Q6" s="178">
        <f t="shared" ref="Q6:Q30" si="1">D6</f>
        <v>3967.2135876816565</v>
      </c>
      <c r="R6" s="178">
        <v>16.600000000000001</v>
      </c>
      <c r="S6" s="178">
        <v>16.600000000000001</v>
      </c>
      <c r="T6" s="183">
        <f t="shared" ref="T6:T30" si="2">G6</f>
        <v>2893.2277956078033</v>
      </c>
      <c r="U6" s="178">
        <v>24.7</v>
      </c>
      <c r="V6" s="178">
        <v>24.7</v>
      </c>
      <c r="W6" s="263">
        <f>Q6-T6</f>
        <v>1073.9857920738532</v>
      </c>
      <c r="X6" s="183" t="s">
        <v>20</v>
      </c>
      <c r="Y6" s="183">
        <f>(Q6/T6)*100</f>
        <v>137.12067863112151</v>
      </c>
      <c r="Z6" s="264" t="s">
        <v>20</v>
      </c>
    </row>
    <row r="7" spans="1:26" s="60" customFormat="1" ht="12" customHeight="1">
      <c r="A7" s="45">
        <v>1999</v>
      </c>
      <c r="B7" s="287"/>
      <c r="C7" s="146"/>
      <c r="D7" s="183">
        <f>SUM(D128:D139)</f>
        <v>4088.2142088697369</v>
      </c>
      <c r="E7" s="178">
        <f t="shared" ref="E7:E14" si="3">((D7/D6)-1)*100</f>
        <v>3.0500152944573422</v>
      </c>
      <c r="F7" s="229">
        <f t="shared" ref="F7:F23" si="4">E7</f>
        <v>3.0500152944573422</v>
      </c>
      <c r="G7" s="183">
        <f>SUM(G128:G139)</f>
        <v>3206.503460880122</v>
      </c>
      <c r="H7" s="178">
        <f t="shared" ref="H7:H15" si="5">((G7/G6)-1)*100</f>
        <v>10.827894911969981</v>
      </c>
      <c r="I7" s="229">
        <f>H7</f>
        <v>10.827894911969981</v>
      </c>
      <c r="J7" s="183">
        <f t="shared" ref="J7:J129" si="6">D7-G7</f>
        <v>881.7107479896149</v>
      </c>
      <c r="K7" s="178">
        <f>((J7/J6)-1)*100</f>
        <v>-17.902941128574668</v>
      </c>
      <c r="L7" s="229">
        <f>((J7/J6)-1)*100</f>
        <v>-17.902941128574668</v>
      </c>
      <c r="M7" s="183">
        <f t="shared" si="0"/>
        <v>127.49757668272102</v>
      </c>
      <c r="N7" s="178">
        <f>((M7/M6)-1)*100</f>
        <v>-7.0179801066243996</v>
      </c>
      <c r="O7" s="178">
        <f>((M7/M6)-1)*100</f>
        <v>-7.0179801066243996</v>
      </c>
      <c r="P7" s="209"/>
      <c r="Q7" s="178">
        <f t="shared" si="1"/>
        <v>4088.2142088697369</v>
      </c>
      <c r="R7" s="178">
        <f t="shared" ref="R7:R14" si="7">((Q7/Q6)-1)*100</f>
        <v>3.0500152944573422</v>
      </c>
      <c r="S7" s="178">
        <f>R7</f>
        <v>3.0500152944573422</v>
      </c>
      <c r="T7" s="183">
        <f t="shared" si="2"/>
        <v>3206.503460880122</v>
      </c>
      <c r="U7" s="178">
        <f t="shared" ref="U7:U14" si="8">((T7/T6)-1)*100</f>
        <v>10.827894911969981</v>
      </c>
      <c r="V7" s="178">
        <f>U7</f>
        <v>10.827894911969981</v>
      </c>
      <c r="W7" s="263">
        <f t="shared" ref="W7:W129" si="9">Q7-T7</f>
        <v>881.7107479896149</v>
      </c>
      <c r="X7" s="183">
        <f>((W7/W6)-1)*100</f>
        <v>-17.902941128574668</v>
      </c>
      <c r="Y7" s="183">
        <f t="shared" ref="Y7:Y129" si="10">(Q7/T7)*100</f>
        <v>127.49757668272102</v>
      </c>
      <c r="Z7" s="265">
        <f>((Y7/Y6)-1)*100</f>
        <v>-7.0179801066243996</v>
      </c>
    </row>
    <row r="8" spans="1:26" s="60" customFormat="1" ht="12" customHeight="1">
      <c r="A8" s="45">
        <v>2000</v>
      </c>
      <c r="B8" s="287"/>
      <c r="C8" s="146"/>
      <c r="D8" s="183">
        <f>SUM(D140:D151)</f>
        <v>4807.6225032695056</v>
      </c>
      <c r="E8" s="178">
        <f t="shared" si="3"/>
        <v>17.597128174911923</v>
      </c>
      <c r="F8" s="229">
        <f t="shared" si="4"/>
        <v>17.597128174911923</v>
      </c>
      <c r="G8" s="183">
        <f>SUM(G140:G151)</f>
        <v>3830.2549006947702</v>
      </c>
      <c r="H8" s="178">
        <f t="shared" si="5"/>
        <v>19.452698162485092</v>
      </c>
      <c r="I8" s="229">
        <f>H8</f>
        <v>19.452698162485092</v>
      </c>
      <c r="J8" s="181">
        <f t="shared" si="6"/>
        <v>977.36760257473543</v>
      </c>
      <c r="K8" s="179">
        <f t="shared" ref="K8:K21" si="11">((J8/J7)-1)*100</f>
        <v>10.849006298633345</v>
      </c>
      <c r="L8" s="231">
        <f t="shared" ref="L8:L17" si="12">((J8/J7)-1)*100</f>
        <v>10.849006298633345</v>
      </c>
      <c r="M8" s="181">
        <f t="shared" si="0"/>
        <v>125.5170381061963</v>
      </c>
      <c r="N8" s="179">
        <f t="shared" ref="N8:N21" si="13">((M8/M7)-1)*100</f>
        <v>-1.5533931138576151</v>
      </c>
      <c r="O8" s="179">
        <f t="shared" ref="O8:O15" si="14">((M8/M7)-1)*100</f>
        <v>-1.5533931138576151</v>
      </c>
      <c r="P8" s="209"/>
      <c r="Q8" s="178">
        <f t="shared" si="1"/>
        <v>4807.6225032695056</v>
      </c>
      <c r="R8" s="178">
        <f t="shared" si="7"/>
        <v>17.597128174911923</v>
      </c>
      <c r="S8" s="178">
        <f>R8</f>
        <v>17.597128174911923</v>
      </c>
      <c r="T8" s="183">
        <f t="shared" si="2"/>
        <v>3830.2549006947702</v>
      </c>
      <c r="U8" s="178">
        <f t="shared" si="8"/>
        <v>19.452698162485092</v>
      </c>
      <c r="V8" s="178">
        <f>U8</f>
        <v>19.452698162485092</v>
      </c>
      <c r="W8" s="266">
        <f t="shared" si="9"/>
        <v>977.36760257473543</v>
      </c>
      <c r="X8" s="181">
        <f t="shared" ref="X8:X17" si="15">((W8/W7)-1)*100</f>
        <v>10.849006298633345</v>
      </c>
      <c r="Y8" s="181">
        <f t="shared" si="10"/>
        <v>125.5170381061963</v>
      </c>
      <c r="Z8" s="267">
        <f t="shared" ref="Z8:Z23" si="16">((Y8/Y7)-1)*100</f>
        <v>-1.5533931138576151</v>
      </c>
    </row>
    <row r="9" spans="1:26" s="60" customFormat="1" ht="12" customHeight="1">
      <c r="A9" s="152">
        <v>2001</v>
      </c>
      <c r="B9" s="288"/>
      <c r="C9" s="151"/>
      <c r="D9" s="182">
        <f>SUM(D152:D163)</f>
        <v>4348.46</v>
      </c>
      <c r="E9" s="180">
        <f t="shared" si="3"/>
        <v>-9.5507187379467613</v>
      </c>
      <c r="F9" s="233">
        <f t="shared" si="4"/>
        <v>-9.5507187379467613</v>
      </c>
      <c r="G9" s="182">
        <f>SUM(G152:G163)</f>
        <v>3931.1400000000008</v>
      </c>
      <c r="H9" s="180">
        <f t="shared" si="5"/>
        <v>2.6339004040418112</v>
      </c>
      <c r="I9" s="233">
        <f>((G9/G8)-1)*100</f>
        <v>2.6339004040418112</v>
      </c>
      <c r="J9" s="183">
        <f t="shared" si="6"/>
        <v>417.31999999999925</v>
      </c>
      <c r="K9" s="178">
        <f t="shared" si="11"/>
        <v>-57.301633602277249</v>
      </c>
      <c r="L9" s="229">
        <f t="shared" si="12"/>
        <v>-57.301633602277249</v>
      </c>
      <c r="M9" s="183">
        <f t="shared" si="0"/>
        <v>110.6157501386366</v>
      </c>
      <c r="N9" s="178">
        <f t="shared" si="13"/>
        <v>-11.871924475266981</v>
      </c>
      <c r="O9" s="178">
        <f t="shared" si="14"/>
        <v>-11.871924475266981</v>
      </c>
      <c r="P9" s="209"/>
      <c r="Q9" s="180">
        <f t="shared" si="1"/>
        <v>4348.46</v>
      </c>
      <c r="R9" s="180">
        <f t="shared" si="7"/>
        <v>-9.5507187379467613</v>
      </c>
      <c r="S9" s="180">
        <f>((Q9/Q8)-1)*100</f>
        <v>-9.5507187379467613</v>
      </c>
      <c r="T9" s="182">
        <f t="shared" si="2"/>
        <v>3931.1400000000008</v>
      </c>
      <c r="U9" s="180">
        <f t="shared" si="8"/>
        <v>2.6339004040418112</v>
      </c>
      <c r="V9" s="180">
        <f>((T9/T8)-1)*100</f>
        <v>2.6339004040418112</v>
      </c>
      <c r="W9" s="263">
        <f t="shared" si="9"/>
        <v>417.31999999999925</v>
      </c>
      <c r="X9" s="183">
        <f t="shared" si="15"/>
        <v>-57.301633602277249</v>
      </c>
      <c r="Y9" s="183">
        <f t="shared" si="10"/>
        <v>110.6157501386366</v>
      </c>
      <c r="Z9" s="265">
        <f t="shared" si="16"/>
        <v>-11.871924475266981</v>
      </c>
    </row>
    <row r="10" spans="1:26" s="60" customFormat="1" ht="12" customHeight="1">
      <c r="A10" s="45">
        <v>2002</v>
      </c>
      <c r="B10" s="287"/>
      <c r="C10" s="146"/>
      <c r="D10" s="183">
        <f>SUM(D164:D175)</f>
        <v>4433.6799999999994</v>
      </c>
      <c r="E10" s="178">
        <f t="shared" si="3"/>
        <v>1.9597742649121619</v>
      </c>
      <c r="F10" s="229">
        <f t="shared" si="4"/>
        <v>1.9597742649121619</v>
      </c>
      <c r="G10" s="183">
        <f>SUM(G164:G175)</f>
        <v>4086.3799999999997</v>
      </c>
      <c r="H10" s="178">
        <f t="shared" si="5"/>
        <v>3.9489817203151922</v>
      </c>
      <c r="I10" s="229">
        <f>((G10/G9)-1)*100</f>
        <v>3.9489817203151922</v>
      </c>
      <c r="J10" s="183">
        <f t="shared" si="6"/>
        <v>347.29999999999973</v>
      </c>
      <c r="K10" s="178">
        <f t="shared" si="11"/>
        <v>-16.778491325601376</v>
      </c>
      <c r="L10" s="229">
        <f t="shared" si="12"/>
        <v>-16.778491325601376</v>
      </c>
      <c r="M10" s="183">
        <f t="shared" si="0"/>
        <v>108.49896485397834</v>
      </c>
      <c r="N10" s="178">
        <f t="shared" si="13"/>
        <v>-1.9136382314500988</v>
      </c>
      <c r="O10" s="178">
        <f t="shared" si="14"/>
        <v>-1.9136382314500988</v>
      </c>
      <c r="P10" s="209"/>
      <c r="Q10" s="178">
        <f t="shared" si="1"/>
        <v>4433.6799999999994</v>
      </c>
      <c r="R10" s="178">
        <f t="shared" si="7"/>
        <v>1.9597742649121619</v>
      </c>
      <c r="S10" s="178">
        <f>((Q10/Q9)-1)*100</f>
        <v>1.9597742649121619</v>
      </c>
      <c r="T10" s="183">
        <f t="shared" si="2"/>
        <v>4086.3799999999997</v>
      </c>
      <c r="U10" s="178">
        <f t="shared" si="8"/>
        <v>3.9489817203151922</v>
      </c>
      <c r="V10" s="178">
        <f>((T10/T9)-1)*100</f>
        <v>3.9489817203151922</v>
      </c>
      <c r="W10" s="263">
        <f t="shared" si="9"/>
        <v>347.29999999999973</v>
      </c>
      <c r="X10" s="183">
        <f t="shared" si="15"/>
        <v>-16.778491325601376</v>
      </c>
      <c r="Y10" s="183">
        <f t="shared" si="10"/>
        <v>108.49896485397834</v>
      </c>
      <c r="Z10" s="265">
        <f t="shared" si="16"/>
        <v>-1.9136382314500988</v>
      </c>
    </row>
    <row r="11" spans="1:26" s="60" customFormat="1" ht="12" customHeight="1">
      <c r="A11" s="93">
        <v>2003</v>
      </c>
      <c r="B11" s="289"/>
      <c r="C11" s="149"/>
      <c r="D11" s="181">
        <f>SUM(D176:D187)</f>
        <v>5106.8799999999992</v>
      </c>
      <c r="E11" s="179">
        <f t="shared" si="3"/>
        <v>15.183775103300201</v>
      </c>
      <c r="F11" s="231">
        <f t="shared" si="4"/>
        <v>15.183775103300201</v>
      </c>
      <c r="G11" s="181">
        <f>SUM(G176:G187)</f>
        <v>4139.0200000000004</v>
      </c>
      <c r="H11" s="179">
        <f t="shared" si="5"/>
        <v>1.288181715846326</v>
      </c>
      <c r="I11" s="231">
        <f t="shared" ref="I11:I23" si="17">H11</f>
        <v>1.288181715846326</v>
      </c>
      <c r="J11" s="181">
        <f t="shared" si="6"/>
        <v>967.85999999999876</v>
      </c>
      <c r="K11" s="179">
        <f t="shared" si="11"/>
        <v>178.68125539879051</v>
      </c>
      <c r="L11" s="231">
        <f t="shared" si="12"/>
        <v>178.68125539879051</v>
      </c>
      <c r="M11" s="181">
        <f t="shared" si="0"/>
        <v>123.38379616430939</v>
      </c>
      <c r="N11" s="179">
        <f t="shared" si="13"/>
        <v>13.718869419965053</v>
      </c>
      <c r="O11" s="179">
        <f t="shared" si="14"/>
        <v>13.718869419965053</v>
      </c>
      <c r="P11" s="209"/>
      <c r="Q11" s="179">
        <f t="shared" si="1"/>
        <v>5106.8799999999992</v>
      </c>
      <c r="R11" s="179">
        <f t="shared" si="7"/>
        <v>15.183775103300201</v>
      </c>
      <c r="S11" s="179">
        <f t="shared" ref="S11:S23" si="18">R11</f>
        <v>15.183775103300201</v>
      </c>
      <c r="T11" s="181">
        <f t="shared" si="2"/>
        <v>4139.0200000000004</v>
      </c>
      <c r="U11" s="179">
        <f t="shared" si="8"/>
        <v>1.288181715846326</v>
      </c>
      <c r="V11" s="179">
        <f t="shared" ref="V11:V23" si="19">U11</f>
        <v>1.288181715846326</v>
      </c>
      <c r="W11" s="266">
        <f t="shared" si="9"/>
        <v>967.85999999999876</v>
      </c>
      <c r="X11" s="181">
        <f t="shared" si="15"/>
        <v>178.68125539879051</v>
      </c>
      <c r="Y11" s="181">
        <f t="shared" si="10"/>
        <v>123.38379616430939</v>
      </c>
      <c r="Z11" s="267">
        <f t="shared" si="16"/>
        <v>13.718869419965053</v>
      </c>
    </row>
    <row r="12" spans="1:26" s="60" customFormat="1" ht="12" customHeight="1">
      <c r="A12" s="45">
        <v>2004</v>
      </c>
      <c r="B12" s="287"/>
      <c r="C12" s="146"/>
      <c r="D12" s="183">
        <f>SUM(D188:D199)</f>
        <v>4922.8599999999997</v>
      </c>
      <c r="E12" s="178">
        <f t="shared" si="3"/>
        <v>-3.6033742715708916</v>
      </c>
      <c r="F12" s="229">
        <f t="shared" si="4"/>
        <v>-3.6033742715708916</v>
      </c>
      <c r="G12" s="183">
        <f>SUM(G188:G199)</f>
        <v>4454.46</v>
      </c>
      <c r="H12" s="178">
        <f t="shared" si="5"/>
        <v>7.6211277065585392</v>
      </c>
      <c r="I12" s="229">
        <f t="shared" si="17"/>
        <v>7.6211277065585392</v>
      </c>
      <c r="J12" s="183">
        <f t="shared" si="6"/>
        <v>468.39999999999964</v>
      </c>
      <c r="K12" s="178">
        <f t="shared" si="11"/>
        <v>-51.604570909015735</v>
      </c>
      <c r="L12" s="229">
        <f t="shared" si="12"/>
        <v>-51.604570909015735</v>
      </c>
      <c r="M12" s="183">
        <f t="shared" si="0"/>
        <v>110.51530376297013</v>
      </c>
      <c r="N12" s="178">
        <f t="shared" si="13"/>
        <v>-10.429645384068397</v>
      </c>
      <c r="O12" s="178">
        <f t="shared" si="14"/>
        <v>-10.429645384068397</v>
      </c>
      <c r="P12" s="209"/>
      <c r="Q12" s="178">
        <f t="shared" si="1"/>
        <v>4922.8599999999997</v>
      </c>
      <c r="R12" s="178">
        <f t="shared" si="7"/>
        <v>-3.6033742715708916</v>
      </c>
      <c r="S12" s="178">
        <f t="shared" si="18"/>
        <v>-3.6033742715708916</v>
      </c>
      <c r="T12" s="183">
        <f t="shared" si="2"/>
        <v>4454.46</v>
      </c>
      <c r="U12" s="178">
        <f t="shared" si="8"/>
        <v>7.6211277065585392</v>
      </c>
      <c r="V12" s="178">
        <f t="shared" si="19"/>
        <v>7.6211277065585392</v>
      </c>
      <c r="W12" s="263">
        <f t="shared" si="9"/>
        <v>468.39999999999964</v>
      </c>
      <c r="X12" s="183">
        <f t="shared" si="15"/>
        <v>-51.604570909015735</v>
      </c>
      <c r="Y12" s="183">
        <f t="shared" si="10"/>
        <v>110.51530376297013</v>
      </c>
      <c r="Z12" s="265">
        <f t="shared" si="16"/>
        <v>-10.429645384068397</v>
      </c>
    </row>
    <row r="13" spans="1:26" s="60" customFormat="1" ht="12" customHeight="1">
      <c r="A13" s="45">
        <v>2005</v>
      </c>
      <c r="B13" s="287"/>
      <c r="C13" s="146"/>
      <c r="D13" s="183">
        <f>SUM(D200:D211)</f>
        <v>4894.2900000000009</v>
      </c>
      <c r="E13" s="178">
        <f t="shared" si="3"/>
        <v>-0.58035369683474558</v>
      </c>
      <c r="F13" s="229">
        <f t="shared" si="4"/>
        <v>-0.58035369683474558</v>
      </c>
      <c r="G13" s="183">
        <f>SUM(G200:G211)</f>
        <v>4369.01</v>
      </c>
      <c r="H13" s="178">
        <f t="shared" si="5"/>
        <v>-1.918302106203662</v>
      </c>
      <c r="I13" s="229">
        <f t="shared" si="17"/>
        <v>-1.918302106203662</v>
      </c>
      <c r="J13" s="183">
        <f t="shared" si="6"/>
        <v>525.28000000000065</v>
      </c>
      <c r="K13" s="178">
        <f t="shared" si="11"/>
        <v>12.143467122118068</v>
      </c>
      <c r="L13" s="229">
        <f t="shared" si="12"/>
        <v>12.143467122118068</v>
      </c>
      <c r="M13" s="183">
        <f t="shared" si="0"/>
        <v>112.02286101428014</v>
      </c>
      <c r="N13" s="178">
        <f t="shared" si="13"/>
        <v>1.3641162807129126</v>
      </c>
      <c r="O13" s="178">
        <f t="shared" si="14"/>
        <v>1.3641162807129126</v>
      </c>
      <c r="P13" s="209"/>
      <c r="Q13" s="178">
        <f t="shared" si="1"/>
        <v>4894.2900000000009</v>
      </c>
      <c r="R13" s="178">
        <f t="shared" si="7"/>
        <v>-0.58035369683474558</v>
      </c>
      <c r="S13" s="178">
        <f t="shared" si="18"/>
        <v>-0.58035369683474558</v>
      </c>
      <c r="T13" s="183">
        <f t="shared" si="2"/>
        <v>4369.01</v>
      </c>
      <c r="U13" s="178">
        <f t="shared" si="8"/>
        <v>-1.918302106203662</v>
      </c>
      <c r="V13" s="178">
        <f t="shared" si="19"/>
        <v>-1.918302106203662</v>
      </c>
      <c r="W13" s="263">
        <f t="shared" si="9"/>
        <v>525.28000000000065</v>
      </c>
      <c r="X13" s="183">
        <f t="shared" si="15"/>
        <v>12.143467122118068</v>
      </c>
      <c r="Y13" s="183">
        <f t="shared" si="10"/>
        <v>112.02286101428014</v>
      </c>
      <c r="Z13" s="265">
        <f t="shared" si="16"/>
        <v>1.3641162807129126</v>
      </c>
    </row>
    <row r="14" spans="1:26" s="60" customFormat="1" ht="12" customHeight="1">
      <c r="A14" s="93">
        <v>2006</v>
      </c>
      <c r="B14" s="289"/>
      <c r="C14" s="149"/>
      <c r="D14" s="181">
        <f>SUM(D212:D223)</f>
        <v>5495.75</v>
      </c>
      <c r="E14" s="179">
        <f t="shared" si="3"/>
        <v>12.289014341201664</v>
      </c>
      <c r="F14" s="231">
        <f t="shared" si="4"/>
        <v>12.289014341201664</v>
      </c>
      <c r="G14" s="181">
        <f>SUM(G212:G223)</f>
        <v>5250.630000000001</v>
      </c>
      <c r="H14" s="179">
        <f t="shared" si="5"/>
        <v>20.178942140210275</v>
      </c>
      <c r="I14" s="231">
        <f t="shared" si="17"/>
        <v>20.178942140210275</v>
      </c>
      <c r="J14" s="181">
        <f t="shared" si="6"/>
        <v>245.11999999999898</v>
      </c>
      <c r="K14" s="179">
        <f t="shared" si="11"/>
        <v>-53.335363996345066</v>
      </c>
      <c r="L14" s="231">
        <f t="shared" si="12"/>
        <v>-53.335363996345066</v>
      </c>
      <c r="M14" s="181">
        <f t="shared" si="0"/>
        <v>104.6683921738915</v>
      </c>
      <c r="N14" s="179">
        <f t="shared" si="13"/>
        <v>-6.5651499826014259</v>
      </c>
      <c r="O14" s="179">
        <f t="shared" si="14"/>
        <v>-6.5651499826014259</v>
      </c>
      <c r="P14" s="209"/>
      <c r="Q14" s="179">
        <f t="shared" si="1"/>
        <v>5495.75</v>
      </c>
      <c r="R14" s="179">
        <f t="shared" si="7"/>
        <v>12.289014341201664</v>
      </c>
      <c r="S14" s="179">
        <f t="shared" si="18"/>
        <v>12.289014341201664</v>
      </c>
      <c r="T14" s="181">
        <f t="shared" si="2"/>
        <v>5250.630000000001</v>
      </c>
      <c r="U14" s="179">
        <f t="shared" si="8"/>
        <v>20.178942140210275</v>
      </c>
      <c r="V14" s="179">
        <f t="shared" si="19"/>
        <v>20.178942140210275</v>
      </c>
      <c r="W14" s="266">
        <f t="shared" si="9"/>
        <v>245.11999999999898</v>
      </c>
      <c r="X14" s="181">
        <f t="shared" si="15"/>
        <v>-53.335363996345066</v>
      </c>
      <c r="Y14" s="181">
        <f t="shared" si="10"/>
        <v>104.6683921738915</v>
      </c>
      <c r="Z14" s="267">
        <f t="shared" si="16"/>
        <v>-6.5651499826014259</v>
      </c>
    </row>
    <row r="15" spans="1:26" s="60" customFormat="1" ht="12" customHeight="1">
      <c r="A15" s="152">
        <v>2007</v>
      </c>
      <c r="B15" s="288"/>
      <c r="C15" s="79"/>
      <c r="D15" s="182">
        <f>SUM(D224:D235)</f>
        <v>5728.83</v>
      </c>
      <c r="E15" s="180">
        <f t="shared" ref="E15:E20" si="20">((D15/D14)-1)*100</f>
        <v>4.2410953918937455</v>
      </c>
      <c r="F15" s="233">
        <f t="shared" si="4"/>
        <v>4.2410953918937455</v>
      </c>
      <c r="G15" s="182">
        <f>SUM(G224:G235)</f>
        <v>5275.2800000000007</v>
      </c>
      <c r="H15" s="180">
        <f t="shared" si="5"/>
        <v>0.46946747342699879</v>
      </c>
      <c r="I15" s="233">
        <f t="shared" si="17"/>
        <v>0.46946747342699879</v>
      </c>
      <c r="J15" s="183">
        <f t="shared" si="6"/>
        <v>453.54999999999927</v>
      </c>
      <c r="K15" s="178">
        <f t="shared" si="11"/>
        <v>85.031821148825543</v>
      </c>
      <c r="L15" s="229">
        <f t="shared" si="12"/>
        <v>85.031821148825543</v>
      </c>
      <c r="M15" s="183">
        <f t="shared" si="0"/>
        <v>108.59764789736278</v>
      </c>
      <c r="N15" s="178">
        <f t="shared" si="13"/>
        <v>3.7540040903115912</v>
      </c>
      <c r="O15" s="178">
        <f t="shared" si="14"/>
        <v>3.7540040903115912</v>
      </c>
      <c r="P15" s="209"/>
      <c r="Q15" s="180">
        <f t="shared" si="1"/>
        <v>5728.83</v>
      </c>
      <c r="R15" s="180">
        <f t="shared" ref="R15:R20" si="21">((Q15/Q14)-1)*100</f>
        <v>4.2410953918937455</v>
      </c>
      <c r="S15" s="180">
        <f t="shared" si="18"/>
        <v>4.2410953918937455</v>
      </c>
      <c r="T15" s="182">
        <f t="shared" si="2"/>
        <v>5275.2800000000007</v>
      </c>
      <c r="U15" s="180">
        <f t="shared" ref="U15:U20" si="22">((T15/T14)-1)*100</f>
        <v>0.46946747342699879</v>
      </c>
      <c r="V15" s="180">
        <f t="shared" si="19"/>
        <v>0.46946747342699879</v>
      </c>
      <c r="W15" s="263">
        <f t="shared" si="9"/>
        <v>453.54999999999927</v>
      </c>
      <c r="X15" s="183">
        <f t="shared" si="15"/>
        <v>85.031821148825543</v>
      </c>
      <c r="Y15" s="183">
        <f t="shared" si="10"/>
        <v>108.59764789736278</v>
      </c>
      <c r="Z15" s="265">
        <f t="shared" si="16"/>
        <v>3.7540040903115912</v>
      </c>
    </row>
    <row r="16" spans="1:26" s="60" customFormat="1" ht="12" customHeight="1">
      <c r="A16" s="45">
        <v>2008</v>
      </c>
      <c r="B16" s="287"/>
      <c r="C16" s="46"/>
      <c r="D16" s="183">
        <f>SUM(D236:D247)</f>
        <v>6378.9481300000007</v>
      </c>
      <c r="E16" s="178">
        <f t="shared" si="20"/>
        <v>11.348183311426595</v>
      </c>
      <c r="F16" s="229">
        <f t="shared" si="4"/>
        <v>11.348183311426595</v>
      </c>
      <c r="G16" s="183">
        <f>SUM(G236:G247)</f>
        <v>4908.57</v>
      </c>
      <c r="H16" s="178">
        <f t="shared" ref="H16:H21" si="23">((G16/G15)-1)*100</f>
        <v>-6.9514793527547525</v>
      </c>
      <c r="I16" s="229">
        <f t="shared" si="17"/>
        <v>-6.9514793527547525</v>
      </c>
      <c r="J16" s="183">
        <f t="shared" si="6"/>
        <v>1470.378130000001</v>
      </c>
      <c r="K16" s="178">
        <f t="shared" si="11"/>
        <v>224.19317164590527</v>
      </c>
      <c r="L16" s="229">
        <f>((J16/J15)-1)*100</f>
        <v>224.19317164590527</v>
      </c>
      <c r="M16" s="183">
        <f t="shared" si="0"/>
        <v>129.95532568548481</v>
      </c>
      <c r="N16" s="178">
        <f t="shared" si="13"/>
        <v>19.666795922051161</v>
      </c>
      <c r="O16" s="178">
        <f>((M16/M15)-1)*100</f>
        <v>19.666795922051161</v>
      </c>
      <c r="P16" s="209"/>
      <c r="Q16" s="178">
        <f t="shared" si="1"/>
        <v>6378.9481300000007</v>
      </c>
      <c r="R16" s="178">
        <f t="shared" si="21"/>
        <v>11.348183311426595</v>
      </c>
      <c r="S16" s="178">
        <f t="shared" si="18"/>
        <v>11.348183311426595</v>
      </c>
      <c r="T16" s="183">
        <f t="shared" si="2"/>
        <v>4908.57</v>
      </c>
      <c r="U16" s="178">
        <f t="shared" si="22"/>
        <v>-6.9514793527547525</v>
      </c>
      <c r="V16" s="178">
        <f t="shared" si="19"/>
        <v>-6.9514793527547525</v>
      </c>
      <c r="W16" s="263">
        <f t="shared" si="9"/>
        <v>1470.378130000001</v>
      </c>
      <c r="X16" s="183">
        <f>((W16/W15)-1)*100</f>
        <v>224.19317164590527</v>
      </c>
      <c r="Y16" s="183">
        <f t="shared" si="10"/>
        <v>129.95532568548481</v>
      </c>
      <c r="Z16" s="265">
        <f t="shared" si="16"/>
        <v>19.666795922051161</v>
      </c>
    </row>
    <row r="17" spans="1:26" s="60" customFormat="1" ht="12" customHeight="1">
      <c r="A17" s="93">
        <v>2009</v>
      </c>
      <c r="B17" s="289"/>
      <c r="C17" s="65"/>
      <c r="D17" s="181">
        <f>SUM(D248:D259)</f>
        <v>5477.92</v>
      </c>
      <c r="E17" s="179">
        <f t="shared" si="20"/>
        <v>-14.125026754215053</v>
      </c>
      <c r="F17" s="231">
        <f t="shared" si="4"/>
        <v>-14.125026754215053</v>
      </c>
      <c r="G17" s="181">
        <f>SUM(G248:G259)</f>
        <v>3569.9199999999996</v>
      </c>
      <c r="H17" s="179">
        <f t="shared" si="23"/>
        <v>-27.271690125637406</v>
      </c>
      <c r="I17" s="231">
        <f t="shared" si="17"/>
        <v>-27.271690125637406</v>
      </c>
      <c r="J17" s="181">
        <f t="shared" si="6"/>
        <v>1908.0000000000005</v>
      </c>
      <c r="K17" s="179">
        <f t="shared" si="11"/>
        <v>29.762539381621455</v>
      </c>
      <c r="L17" s="231">
        <f t="shared" si="12"/>
        <v>29.762539381621455</v>
      </c>
      <c r="M17" s="181">
        <f t="shared" si="0"/>
        <v>153.44657583363215</v>
      </c>
      <c r="N17" s="179">
        <f t="shared" si="13"/>
        <v>18.076404352215913</v>
      </c>
      <c r="O17" s="179">
        <f t="shared" ref="O17:O23" si="24">((M17/M16)-1)*100</f>
        <v>18.076404352215913</v>
      </c>
      <c r="P17" s="209"/>
      <c r="Q17" s="179">
        <f t="shared" si="1"/>
        <v>5477.92</v>
      </c>
      <c r="R17" s="179">
        <f t="shared" si="21"/>
        <v>-14.125026754215053</v>
      </c>
      <c r="S17" s="179">
        <f t="shared" si="18"/>
        <v>-14.125026754215053</v>
      </c>
      <c r="T17" s="181">
        <f t="shared" si="2"/>
        <v>3569.9199999999996</v>
      </c>
      <c r="U17" s="179">
        <f t="shared" si="22"/>
        <v>-27.271690125637406</v>
      </c>
      <c r="V17" s="179">
        <f t="shared" si="19"/>
        <v>-27.271690125637406</v>
      </c>
      <c r="W17" s="266">
        <f t="shared" si="9"/>
        <v>1908.0000000000005</v>
      </c>
      <c r="X17" s="181">
        <f t="shared" si="15"/>
        <v>29.762539381621455</v>
      </c>
      <c r="Y17" s="181">
        <f t="shared" si="10"/>
        <v>153.44657583363215</v>
      </c>
      <c r="Z17" s="267">
        <f t="shared" si="16"/>
        <v>18.076404352215913</v>
      </c>
    </row>
    <row r="18" spans="1:26" s="60" customFormat="1" ht="12" customHeight="1">
      <c r="A18" s="152">
        <v>2010</v>
      </c>
      <c r="B18" s="288"/>
      <c r="C18" s="79"/>
      <c r="D18" s="182">
        <f>SUM(D260:D271)</f>
        <v>7402.3065999999999</v>
      </c>
      <c r="E18" s="180">
        <f t="shared" si="20"/>
        <v>35.129877763822769</v>
      </c>
      <c r="F18" s="233">
        <f t="shared" si="4"/>
        <v>35.129877763822769</v>
      </c>
      <c r="G18" s="182">
        <f>SUM(G260:G271)</f>
        <v>4494.630000000001</v>
      </c>
      <c r="H18" s="180">
        <f t="shared" si="23"/>
        <v>25.902821351739025</v>
      </c>
      <c r="I18" s="233">
        <f t="shared" si="17"/>
        <v>25.902821351739025</v>
      </c>
      <c r="J18" s="182">
        <f t="shared" ref="J18:J23" si="25">D18-G18</f>
        <v>2907.6765999999989</v>
      </c>
      <c r="K18" s="180">
        <f t="shared" si="11"/>
        <v>52.39395178197055</v>
      </c>
      <c r="L18" s="233">
        <f t="shared" ref="L18:L23" si="26">((J18/J17)-1)*100</f>
        <v>52.39395178197055</v>
      </c>
      <c r="M18" s="182">
        <f t="shared" si="0"/>
        <v>164.69223495593624</v>
      </c>
      <c r="N18" s="180">
        <f t="shared" si="13"/>
        <v>7.3287129811855145</v>
      </c>
      <c r="O18" s="180">
        <f t="shared" si="24"/>
        <v>7.3287129811855145</v>
      </c>
      <c r="P18" s="209"/>
      <c r="Q18" s="180">
        <f t="shared" si="1"/>
        <v>7402.3065999999999</v>
      </c>
      <c r="R18" s="180">
        <f t="shared" si="21"/>
        <v>35.129877763822769</v>
      </c>
      <c r="S18" s="180">
        <f t="shared" si="18"/>
        <v>35.129877763822769</v>
      </c>
      <c r="T18" s="182">
        <f t="shared" si="2"/>
        <v>4494.630000000001</v>
      </c>
      <c r="U18" s="180">
        <f t="shared" si="22"/>
        <v>25.902821351739025</v>
      </c>
      <c r="V18" s="180">
        <f t="shared" si="19"/>
        <v>25.902821351739025</v>
      </c>
      <c r="W18" s="268">
        <f t="shared" ref="W18:W23" si="27">Q18-T18</f>
        <v>2907.6765999999989</v>
      </c>
      <c r="X18" s="182">
        <f t="shared" ref="X18:X23" si="28">((W18/W17)-1)*100</f>
        <v>52.39395178197055</v>
      </c>
      <c r="Y18" s="182">
        <f>(Q18/T18)*100</f>
        <v>164.69223495593624</v>
      </c>
      <c r="Z18" s="269">
        <f t="shared" si="16"/>
        <v>7.3287129811855145</v>
      </c>
    </row>
    <row r="19" spans="1:26" s="60" customFormat="1" ht="12" customHeight="1">
      <c r="A19" s="45">
        <v>2011</v>
      </c>
      <c r="B19" s="287"/>
      <c r="C19" s="46"/>
      <c r="D19" s="183">
        <f>SUM(D272:D283)</f>
        <v>8302.3700000000008</v>
      </c>
      <c r="E19" s="178">
        <f t="shared" si="20"/>
        <v>12.159228854422221</v>
      </c>
      <c r="F19" s="229">
        <f t="shared" si="4"/>
        <v>12.159228854422221</v>
      </c>
      <c r="G19" s="183">
        <f>SUM(G272:G283)</f>
        <v>5361.43</v>
      </c>
      <c r="H19" s="178">
        <f t="shared" si="23"/>
        <v>19.28523593710716</v>
      </c>
      <c r="I19" s="229">
        <f t="shared" si="17"/>
        <v>19.28523593710716</v>
      </c>
      <c r="J19" s="183">
        <f t="shared" si="25"/>
        <v>2940.9400000000005</v>
      </c>
      <c r="K19" s="178">
        <f t="shared" si="11"/>
        <v>1.1439855450225078</v>
      </c>
      <c r="L19" s="229">
        <f t="shared" si="26"/>
        <v>1.1439855450225078</v>
      </c>
      <c r="M19" s="183">
        <f t="shared" si="0"/>
        <v>154.85364911973113</v>
      </c>
      <c r="N19" s="178">
        <f t="shared" si="13"/>
        <v>-5.9739221092223627</v>
      </c>
      <c r="O19" s="178">
        <f t="shared" si="24"/>
        <v>-5.9739221092223627</v>
      </c>
      <c r="P19" s="209"/>
      <c r="Q19" s="178">
        <f t="shared" si="1"/>
        <v>8302.3700000000008</v>
      </c>
      <c r="R19" s="178">
        <f t="shared" si="21"/>
        <v>12.159228854422221</v>
      </c>
      <c r="S19" s="178">
        <f t="shared" si="18"/>
        <v>12.159228854422221</v>
      </c>
      <c r="T19" s="183">
        <f t="shared" si="2"/>
        <v>5361.43</v>
      </c>
      <c r="U19" s="178">
        <f t="shared" si="22"/>
        <v>19.28523593710716</v>
      </c>
      <c r="V19" s="178">
        <f t="shared" si="19"/>
        <v>19.28523593710716</v>
      </c>
      <c r="W19" s="263">
        <f t="shared" si="27"/>
        <v>2940.9400000000005</v>
      </c>
      <c r="X19" s="183">
        <f t="shared" si="28"/>
        <v>1.1439855450225078</v>
      </c>
      <c r="Y19" s="183">
        <f t="shared" ref="Y19:Y24" si="29">Q19/T19*100</f>
        <v>154.85364911973113</v>
      </c>
      <c r="Z19" s="265">
        <f t="shared" si="16"/>
        <v>-5.9739221092223627</v>
      </c>
    </row>
    <row r="20" spans="1:26" s="60" customFormat="1" ht="12" customHeight="1">
      <c r="A20" s="93">
        <v>2012</v>
      </c>
      <c r="B20" s="289"/>
      <c r="C20" s="65"/>
      <c r="D20" s="181">
        <f>SUM(D284:D295)</f>
        <v>7237.0199999999986</v>
      </c>
      <c r="E20" s="179">
        <f t="shared" si="20"/>
        <v>-12.831878126366348</v>
      </c>
      <c r="F20" s="231">
        <f t="shared" si="4"/>
        <v>-12.831878126366348</v>
      </c>
      <c r="G20" s="181">
        <f>SUM(G284:G295)</f>
        <v>4325.21</v>
      </c>
      <c r="H20" s="179">
        <f t="shared" si="23"/>
        <v>-19.32730633431753</v>
      </c>
      <c r="I20" s="231">
        <f t="shared" si="17"/>
        <v>-19.32730633431753</v>
      </c>
      <c r="J20" s="181">
        <f t="shared" si="25"/>
        <v>2911.8099999999986</v>
      </c>
      <c r="K20" s="179">
        <f t="shared" si="11"/>
        <v>-0.99049963617081627</v>
      </c>
      <c r="L20" s="231">
        <f t="shared" si="26"/>
        <v>-0.99049963617081627</v>
      </c>
      <c r="M20" s="181">
        <f t="shared" si="0"/>
        <v>167.32181790017128</v>
      </c>
      <c r="N20" s="179">
        <f t="shared" si="13"/>
        <v>8.0515821560006593</v>
      </c>
      <c r="O20" s="179">
        <f t="shared" si="24"/>
        <v>8.0515821560006593</v>
      </c>
      <c r="P20" s="209"/>
      <c r="Q20" s="179">
        <f t="shared" si="1"/>
        <v>7237.0199999999986</v>
      </c>
      <c r="R20" s="179">
        <f t="shared" si="21"/>
        <v>-12.831878126366348</v>
      </c>
      <c r="S20" s="179">
        <f t="shared" si="18"/>
        <v>-12.831878126366348</v>
      </c>
      <c r="T20" s="181">
        <f t="shared" si="2"/>
        <v>4325.21</v>
      </c>
      <c r="U20" s="179">
        <f t="shared" si="22"/>
        <v>-19.32730633431753</v>
      </c>
      <c r="V20" s="179">
        <f t="shared" si="19"/>
        <v>-19.32730633431753</v>
      </c>
      <c r="W20" s="266">
        <f t="shared" si="27"/>
        <v>2911.8099999999986</v>
      </c>
      <c r="X20" s="181">
        <f t="shared" si="28"/>
        <v>-0.99049963617081627</v>
      </c>
      <c r="Y20" s="181">
        <f t="shared" si="29"/>
        <v>167.32181790017128</v>
      </c>
      <c r="Z20" s="267">
        <f t="shared" si="16"/>
        <v>8.0515821560006593</v>
      </c>
    </row>
    <row r="21" spans="1:26" s="60" customFormat="1" ht="12" customHeight="1">
      <c r="A21" s="152">
        <v>2013</v>
      </c>
      <c r="B21" s="288"/>
      <c r="C21" s="79"/>
      <c r="D21" s="182">
        <f>SUM(D296:D307)</f>
        <v>7448.1499999999987</v>
      </c>
      <c r="E21" s="180">
        <f t="shared" ref="E21:E26" si="30">((D21/D20)-1)*100</f>
        <v>2.9173610132347205</v>
      </c>
      <c r="F21" s="233">
        <f t="shared" si="4"/>
        <v>2.9173610132347205</v>
      </c>
      <c r="G21" s="182">
        <f>SUM(G296:G307)</f>
        <v>3918.6400000000003</v>
      </c>
      <c r="H21" s="180">
        <f t="shared" si="23"/>
        <v>-9.4000060112688129</v>
      </c>
      <c r="I21" s="233">
        <f t="shared" si="17"/>
        <v>-9.4000060112688129</v>
      </c>
      <c r="J21" s="182">
        <f t="shared" si="25"/>
        <v>3529.5099999999984</v>
      </c>
      <c r="K21" s="180">
        <f t="shared" si="11"/>
        <v>21.213609404459778</v>
      </c>
      <c r="L21" s="233">
        <f t="shared" si="26"/>
        <v>21.213609404459778</v>
      </c>
      <c r="M21" s="182">
        <f t="shared" si="0"/>
        <v>190.0697691035665</v>
      </c>
      <c r="N21" s="180">
        <f t="shared" si="13"/>
        <v>13.595328743659273</v>
      </c>
      <c r="O21" s="180">
        <f t="shared" si="24"/>
        <v>13.595328743659273</v>
      </c>
      <c r="P21" s="209"/>
      <c r="Q21" s="180">
        <f t="shared" si="1"/>
        <v>7448.1499999999987</v>
      </c>
      <c r="R21" s="180">
        <f t="shared" ref="R21:R26" si="31">((Q21/Q20)-1)*100</f>
        <v>2.9173610132347205</v>
      </c>
      <c r="S21" s="180">
        <f t="shared" si="18"/>
        <v>2.9173610132347205</v>
      </c>
      <c r="T21" s="182">
        <f t="shared" si="2"/>
        <v>3918.6400000000003</v>
      </c>
      <c r="U21" s="180">
        <f t="shared" ref="U21:U26" si="32">((T21/T20)-1)*100</f>
        <v>-9.4000060112688129</v>
      </c>
      <c r="V21" s="180">
        <f t="shared" si="19"/>
        <v>-9.4000060112688129</v>
      </c>
      <c r="W21" s="268">
        <f t="shared" si="27"/>
        <v>3529.5099999999984</v>
      </c>
      <c r="X21" s="182">
        <f t="shared" si="28"/>
        <v>21.213609404459778</v>
      </c>
      <c r="Y21" s="182">
        <f t="shared" si="29"/>
        <v>190.0697691035665</v>
      </c>
      <c r="Z21" s="269">
        <f t="shared" si="16"/>
        <v>13.595328743659273</v>
      </c>
    </row>
    <row r="22" spans="1:26" s="60" customFormat="1" ht="12" customHeight="1">
      <c r="A22" s="45">
        <v>2014</v>
      </c>
      <c r="B22" s="287"/>
      <c r="C22" s="46"/>
      <c r="D22" s="183">
        <f>SUM(D308:D319)</f>
        <v>8141.1</v>
      </c>
      <c r="E22" s="178">
        <f t="shared" si="30"/>
        <v>9.3036525848700933</v>
      </c>
      <c r="F22" s="229">
        <f t="shared" si="4"/>
        <v>9.3036525848700933</v>
      </c>
      <c r="G22" s="183">
        <f>SUM(G308:G319)</f>
        <v>4163.3599999999988</v>
      </c>
      <c r="H22" s="178">
        <f t="shared" ref="H22:H27" si="33">((G22/G21)-1)*100</f>
        <v>6.2450237837616829</v>
      </c>
      <c r="I22" s="229">
        <f t="shared" si="17"/>
        <v>6.2450237837616829</v>
      </c>
      <c r="J22" s="183">
        <f t="shared" si="25"/>
        <v>3977.7400000000016</v>
      </c>
      <c r="K22" s="178">
        <f t="shared" ref="K22:K27" si="34">((J22/J21)-1)*100</f>
        <v>12.699496530679987</v>
      </c>
      <c r="L22" s="229">
        <f t="shared" si="26"/>
        <v>12.699496530679987</v>
      </c>
      <c r="M22" s="183">
        <f t="shared" si="0"/>
        <v>195.54158179931599</v>
      </c>
      <c r="N22" s="178">
        <f t="shared" ref="N22:N27" si="35">((M22/M21)-1)*100</f>
        <v>2.8788442904710276</v>
      </c>
      <c r="O22" s="178">
        <f t="shared" si="24"/>
        <v>2.8788442904710276</v>
      </c>
      <c r="P22" s="209"/>
      <c r="Q22" s="178">
        <f t="shared" si="1"/>
        <v>8141.1</v>
      </c>
      <c r="R22" s="178">
        <f t="shared" si="31"/>
        <v>9.3036525848700933</v>
      </c>
      <c r="S22" s="178">
        <f t="shared" si="18"/>
        <v>9.3036525848700933</v>
      </c>
      <c r="T22" s="183">
        <f t="shared" si="2"/>
        <v>4163.3599999999988</v>
      </c>
      <c r="U22" s="178">
        <f t="shared" si="32"/>
        <v>6.2450237837616829</v>
      </c>
      <c r="V22" s="178">
        <f t="shared" si="19"/>
        <v>6.2450237837616829</v>
      </c>
      <c r="W22" s="263">
        <f t="shared" si="27"/>
        <v>3977.7400000000016</v>
      </c>
      <c r="X22" s="183">
        <f t="shared" si="28"/>
        <v>12.699496530679987</v>
      </c>
      <c r="Y22" s="183">
        <f t="shared" si="29"/>
        <v>195.54158179931599</v>
      </c>
      <c r="Z22" s="265">
        <f t="shared" si="16"/>
        <v>2.8788442904710276</v>
      </c>
    </row>
    <row r="23" spans="1:26" s="60" customFormat="1" ht="12" customHeight="1">
      <c r="A23" s="93">
        <v>2015</v>
      </c>
      <c r="B23" s="289"/>
      <c r="C23" s="65"/>
      <c r="D23" s="181">
        <f>SUM(D320:D331)</f>
        <v>8539.7099999999991</v>
      </c>
      <c r="E23" s="179">
        <f t="shared" si="30"/>
        <v>4.8962670892139792</v>
      </c>
      <c r="F23" s="231">
        <f t="shared" si="4"/>
        <v>4.8962670892139792</v>
      </c>
      <c r="G23" s="181">
        <f>SUM(G320:G331)</f>
        <v>4578.1899999999996</v>
      </c>
      <c r="H23" s="179">
        <f t="shared" si="33"/>
        <v>9.9638272933400209</v>
      </c>
      <c r="I23" s="231">
        <f t="shared" si="17"/>
        <v>9.9638272933400209</v>
      </c>
      <c r="J23" s="181">
        <f t="shared" si="25"/>
        <v>3961.5199999999995</v>
      </c>
      <c r="K23" s="179">
        <f t="shared" si="34"/>
        <v>-0.40776923579726176</v>
      </c>
      <c r="L23" s="231">
        <f t="shared" si="26"/>
        <v>-0.40776923579726176</v>
      </c>
      <c r="M23" s="181">
        <f t="shared" si="0"/>
        <v>186.53026632795931</v>
      </c>
      <c r="N23" s="179">
        <f t="shared" si="35"/>
        <v>-4.6083883481135901</v>
      </c>
      <c r="O23" s="179">
        <f t="shared" si="24"/>
        <v>-4.6083883481135901</v>
      </c>
      <c r="P23" s="209"/>
      <c r="Q23" s="179">
        <f t="shared" si="1"/>
        <v>8539.7099999999991</v>
      </c>
      <c r="R23" s="179">
        <f t="shared" si="31"/>
        <v>4.8962670892139792</v>
      </c>
      <c r="S23" s="179">
        <f t="shared" si="18"/>
        <v>4.8962670892139792</v>
      </c>
      <c r="T23" s="181">
        <f t="shared" si="2"/>
        <v>4578.1899999999996</v>
      </c>
      <c r="U23" s="179">
        <f t="shared" si="32"/>
        <v>9.9638272933400209</v>
      </c>
      <c r="V23" s="179">
        <f t="shared" si="19"/>
        <v>9.9638272933400209</v>
      </c>
      <c r="W23" s="266">
        <f t="shared" si="27"/>
        <v>3961.5199999999995</v>
      </c>
      <c r="X23" s="181">
        <f t="shared" si="28"/>
        <v>-0.40776923579726176</v>
      </c>
      <c r="Y23" s="181">
        <f t="shared" si="29"/>
        <v>186.53026632795931</v>
      </c>
      <c r="Z23" s="267">
        <f t="shared" si="16"/>
        <v>-4.6083883481135901</v>
      </c>
    </row>
    <row r="24" spans="1:26" s="60" customFormat="1" ht="12" customHeight="1">
      <c r="A24" s="152">
        <v>2016</v>
      </c>
      <c r="B24" s="288"/>
      <c r="C24" s="79"/>
      <c r="D24" s="182">
        <f>SUM(D332:D343)</f>
        <v>8437.2200000000012</v>
      </c>
      <c r="E24" s="180">
        <f t="shared" si="30"/>
        <v>-1.200157850793504</v>
      </c>
      <c r="F24" s="233">
        <f t="shared" ref="F24:F29" si="36">E24</f>
        <v>-1.200157850793504</v>
      </c>
      <c r="G24" s="182">
        <f>SUM(G332:G343)</f>
        <v>4542.3099999999995</v>
      </c>
      <c r="H24" s="180">
        <f t="shared" si="33"/>
        <v>-0.78371583529736055</v>
      </c>
      <c r="I24" s="233">
        <f t="shared" ref="I24:I29" si="37">H24</f>
        <v>-0.78371583529736055</v>
      </c>
      <c r="J24" s="182">
        <f>D24-G24</f>
        <v>3894.9100000000017</v>
      </c>
      <c r="K24" s="180">
        <f t="shared" si="34"/>
        <v>-1.6814253114965427</v>
      </c>
      <c r="L24" s="233">
        <f>((J24/J23)-1)*100</f>
        <v>-1.6814253114965427</v>
      </c>
      <c r="M24" s="182">
        <f t="shared" si="0"/>
        <v>185.74734000981883</v>
      </c>
      <c r="N24" s="180">
        <f t="shared" si="35"/>
        <v>-0.41973151786741658</v>
      </c>
      <c r="O24" s="180">
        <f t="shared" ref="O24:O29" si="38">((M24/M23)-1)*100</f>
        <v>-0.41973151786741658</v>
      </c>
      <c r="P24" s="209"/>
      <c r="Q24" s="180">
        <f t="shared" si="1"/>
        <v>8437.2200000000012</v>
      </c>
      <c r="R24" s="180">
        <f t="shared" si="31"/>
        <v>-1.200157850793504</v>
      </c>
      <c r="S24" s="180">
        <f t="shared" ref="S24:S29" si="39">R24</f>
        <v>-1.200157850793504</v>
      </c>
      <c r="T24" s="182">
        <f t="shared" si="2"/>
        <v>4542.3099999999995</v>
      </c>
      <c r="U24" s="180">
        <f t="shared" si="32"/>
        <v>-0.78371583529736055</v>
      </c>
      <c r="V24" s="180">
        <f t="shared" ref="V24:V29" si="40">U24</f>
        <v>-0.78371583529736055</v>
      </c>
      <c r="W24" s="268">
        <f t="shared" ref="W24:W29" si="41">Q24-T24</f>
        <v>3894.9100000000017</v>
      </c>
      <c r="X24" s="182">
        <f t="shared" ref="X24:X29" si="42">((W24/W23)-1)*100</f>
        <v>-1.6814253114965427</v>
      </c>
      <c r="Y24" s="182">
        <f t="shared" si="29"/>
        <v>185.74734000981883</v>
      </c>
      <c r="Z24" s="269">
        <f t="shared" ref="Z24:Z29" si="43">((Y24/Y23)-1)*100</f>
        <v>-0.41973151786741658</v>
      </c>
    </row>
    <row r="25" spans="1:26" s="60" customFormat="1" ht="12" customHeight="1">
      <c r="A25" s="45">
        <v>2017</v>
      </c>
      <c r="B25" s="287"/>
      <c r="C25" s="46"/>
      <c r="D25" s="183">
        <f>SUM(D344:D355)</f>
        <v>8105.9299999999994</v>
      </c>
      <c r="E25" s="178">
        <f t="shared" si="30"/>
        <v>-3.9265303026352449</v>
      </c>
      <c r="F25" s="229">
        <f t="shared" si="36"/>
        <v>-3.9265303026352449</v>
      </c>
      <c r="G25" s="183">
        <f>SUM(G344:G355)</f>
        <v>4469.22</v>
      </c>
      <c r="H25" s="178">
        <f t="shared" si="33"/>
        <v>-1.6090931706554401</v>
      </c>
      <c r="I25" s="229">
        <f t="shared" si="37"/>
        <v>-1.6090931706554401</v>
      </c>
      <c r="J25" s="183">
        <f>D25-G25</f>
        <v>3636.7099999999991</v>
      </c>
      <c r="K25" s="178">
        <f t="shared" si="34"/>
        <v>-6.6291647303789443</v>
      </c>
      <c r="L25" s="229">
        <f>((J25/J24)-1)*100</f>
        <v>-6.6291647303789443</v>
      </c>
      <c r="M25" s="183">
        <f>D25/G25*100</f>
        <v>181.37236475268611</v>
      </c>
      <c r="N25" s="178">
        <f t="shared" si="35"/>
        <v>-2.3553366938667608</v>
      </c>
      <c r="O25" s="178">
        <f t="shared" si="38"/>
        <v>-2.3553366938667608</v>
      </c>
      <c r="P25" s="209"/>
      <c r="Q25" s="178">
        <f>D25</f>
        <v>8105.9299999999994</v>
      </c>
      <c r="R25" s="178">
        <f t="shared" si="31"/>
        <v>-3.9265303026352449</v>
      </c>
      <c r="S25" s="178">
        <f t="shared" si="39"/>
        <v>-3.9265303026352449</v>
      </c>
      <c r="T25" s="183">
        <f>G25</f>
        <v>4469.22</v>
      </c>
      <c r="U25" s="178">
        <f t="shared" si="32"/>
        <v>-1.6090931706554401</v>
      </c>
      <c r="V25" s="178">
        <f t="shared" si="40"/>
        <v>-1.6090931706554401</v>
      </c>
      <c r="W25" s="263">
        <f t="shared" si="41"/>
        <v>3636.7099999999991</v>
      </c>
      <c r="X25" s="183">
        <f t="shared" si="42"/>
        <v>-6.6291647303789443</v>
      </c>
      <c r="Y25" s="183">
        <f>Q25/T25*100</f>
        <v>181.37236475268611</v>
      </c>
      <c r="Z25" s="265">
        <f t="shared" si="43"/>
        <v>-2.3553366938667608</v>
      </c>
    </row>
    <row r="26" spans="1:26" s="60" customFormat="1" ht="12" customHeight="1">
      <c r="A26" s="93">
        <v>2018</v>
      </c>
      <c r="B26" s="289"/>
      <c r="C26" s="65"/>
      <c r="D26" s="181">
        <f>SUM(D356:D367)</f>
        <v>9145.2800000000007</v>
      </c>
      <c r="E26" s="179">
        <f t="shared" si="30"/>
        <v>12.82209444197029</v>
      </c>
      <c r="F26" s="231">
        <f t="shared" si="36"/>
        <v>12.82209444197029</v>
      </c>
      <c r="G26" s="181">
        <f>SUM(G356:G367)</f>
        <v>4855.7800000000007</v>
      </c>
      <c r="H26" s="179">
        <f t="shared" si="33"/>
        <v>8.6493840088427199</v>
      </c>
      <c r="I26" s="231">
        <f t="shared" si="37"/>
        <v>8.6493840088427199</v>
      </c>
      <c r="J26" s="181">
        <f>SUM(J356:J367)</f>
        <v>4289.4999999999991</v>
      </c>
      <c r="K26" s="179">
        <f t="shared" si="34"/>
        <v>17.950015261046381</v>
      </c>
      <c r="L26" s="231">
        <f>K26</f>
        <v>17.950015261046381</v>
      </c>
      <c r="M26" s="181">
        <f>D26/G26*100</f>
        <v>188.33802190379299</v>
      </c>
      <c r="N26" s="179">
        <f t="shared" si="35"/>
        <v>3.8405283851291383</v>
      </c>
      <c r="O26" s="179">
        <f t="shared" si="38"/>
        <v>3.8405283851291383</v>
      </c>
      <c r="P26" s="209"/>
      <c r="Q26" s="179">
        <f>D26</f>
        <v>9145.2800000000007</v>
      </c>
      <c r="R26" s="179">
        <f t="shared" si="31"/>
        <v>12.82209444197029</v>
      </c>
      <c r="S26" s="179">
        <f t="shared" si="39"/>
        <v>12.82209444197029</v>
      </c>
      <c r="T26" s="181">
        <f>G26</f>
        <v>4855.7800000000007</v>
      </c>
      <c r="U26" s="179">
        <f t="shared" si="32"/>
        <v>8.6493840088427199</v>
      </c>
      <c r="V26" s="179">
        <f t="shared" si="40"/>
        <v>8.6493840088427199</v>
      </c>
      <c r="W26" s="266">
        <f t="shared" si="41"/>
        <v>4289.5</v>
      </c>
      <c r="X26" s="181">
        <f t="shared" si="42"/>
        <v>17.950015261046403</v>
      </c>
      <c r="Y26" s="181">
        <f>Q26/T26*100</f>
        <v>188.33802190379299</v>
      </c>
      <c r="Z26" s="267">
        <f t="shared" si="43"/>
        <v>3.8405283851291383</v>
      </c>
    </row>
    <row r="27" spans="1:26" s="60" customFormat="1" ht="12" customHeight="1">
      <c r="A27" s="414">
        <v>2019</v>
      </c>
      <c r="B27" s="288"/>
      <c r="C27" s="79"/>
      <c r="D27" s="182">
        <f>SUM(D368:D379)</f>
        <v>10205.370000000003</v>
      </c>
      <c r="E27" s="180">
        <f>((D27/D26)-1)*100</f>
        <v>11.591662584415152</v>
      </c>
      <c r="F27" s="233">
        <f t="shared" si="36"/>
        <v>11.591662584415152</v>
      </c>
      <c r="G27" s="182">
        <f>SUM(G368:G379)</f>
        <v>5464.9999999999991</v>
      </c>
      <c r="H27" s="180">
        <f t="shared" si="33"/>
        <v>12.546285045862838</v>
      </c>
      <c r="I27" s="233">
        <f t="shared" si="37"/>
        <v>12.546285045862838</v>
      </c>
      <c r="J27" s="182">
        <f>SUM(J368:J379)</f>
        <v>4740.37</v>
      </c>
      <c r="K27" s="180">
        <f t="shared" si="34"/>
        <v>10.511015269844993</v>
      </c>
      <c r="L27" s="233">
        <f>K27</f>
        <v>10.511015269844993</v>
      </c>
      <c r="M27" s="182">
        <f>D27/G27*100</f>
        <v>186.74053064958838</v>
      </c>
      <c r="N27" s="180">
        <f t="shared" si="35"/>
        <v>-0.84820432860903683</v>
      </c>
      <c r="O27" s="180">
        <f t="shared" si="38"/>
        <v>-0.84820432860903683</v>
      </c>
      <c r="P27" s="209"/>
      <c r="Q27" s="180">
        <f>D27</f>
        <v>10205.370000000003</v>
      </c>
      <c r="R27" s="180">
        <f>((Q27/Q26)-1)*100</f>
        <v>11.591662584415152</v>
      </c>
      <c r="S27" s="180">
        <f t="shared" si="39"/>
        <v>11.591662584415152</v>
      </c>
      <c r="T27" s="182">
        <f>G27</f>
        <v>5464.9999999999991</v>
      </c>
      <c r="U27" s="180">
        <f>((T27/T26)-1)*100</f>
        <v>12.546285045862838</v>
      </c>
      <c r="V27" s="180">
        <f t="shared" si="40"/>
        <v>12.546285045862838</v>
      </c>
      <c r="W27" s="268">
        <f t="shared" si="41"/>
        <v>4740.3700000000035</v>
      </c>
      <c r="X27" s="182">
        <f t="shared" si="42"/>
        <v>10.511015269845059</v>
      </c>
      <c r="Y27" s="182">
        <f>Q27/T27*100</f>
        <v>186.74053064958838</v>
      </c>
      <c r="Z27" s="269">
        <f t="shared" si="43"/>
        <v>-0.84820432860903683</v>
      </c>
    </row>
    <row r="28" spans="1:26" s="60" customFormat="1" ht="12" customHeight="1">
      <c r="A28" s="479">
        <v>2020</v>
      </c>
      <c r="B28" s="287"/>
      <c r="C28" s="46"/>
      <c r="D28" s="183">
        <f>SUM(D380:D391)</f>
        <v>8917.66</v>
      </c>
      <c r="E28" s="178">
        <f>((D28/D27)-1)*100</f>
        <v>-12.617964855757336</v>
      </c>
      <c r="F28" s="229">
        <f t="shared" si="36"/>
        <v>-12.617964855757336</v>
      </c>
      <c r="G28" s="183">
        <f>SUM(G380:G391)</f>
        <v>4646.4100000000008</v>
      </c>
      <c r="H28" s="178">
        <f>((G28/G27)-1)*100</f>
        <v>-14.97877401646841</v>
      </c>
      <c r="I28" s="229">
        <f t="shared" si="37"/>
        <v>-14.97877401646841</v>
      </c>
      <c r="J28" s="183">
        <f>SUM(J380:J391)</f>
        <v>4271.25</v>
      </c>
      <c r="K28" s="178">
        <f>((J28/J27)-1)*100</f>
        <v>-9.8962739195463616</v>
      </c>
      <c r="L28" s="229">
        <f>K28</f>
        <v>-9.8962739195463616</v>
      </c>
      <c r="M28" s="183">
        <f>D28/G28*100</f>
        <v>191.92580938832342</v>
      </c>
      <c r="N28" s="178">
        <f>((M28/M27)-1)*100</f>
        <v>2.7767291442825748</v>
      </c>
      <c r="O28" s="178">
        <f t="shared" si="38"/>
        <v>2.7767291442825748</v>
      </c>
      <c r="P28" s="209"/>
      <c r="Q28" s="178">
        <f>D28</f>
        <v>8917.66</v>
      </c>
      <c r="R28" s="178">
        <f>((Q28/Q27)-1)*100</f>
        <v>-12.617964855757336</v>
      </c>
      <c r="S28" s="178">
        <f t="shared" si="39"/>
        <v>-12.617964855757336</v>
      </c>
      <c r="T28" s="183">
        <f>G28</f>
        <v>4646.4100000000008</v>
      </c>
      <c r="U28" s="178">
        <f>((T28/T27)-1)*100</f>
        <v>-14.97877401646841</v>
      </c>
      <c r="V28" s="178">
        <f t="shared" si="40"/>
        <v>-14.97877401646841</v>
      </c>
      <c r="W28" s="263">
        <f t="shared" si="41"/>
        <v>4271.2499999999991</v>
      </c>
      <c r="X28" s="183">
        <f t="shared" si="42"/>
        <v>-9.8962739195464504</v>
      </c>
      <c r="Y28" s="183">
        <f>Q28/T28*100</f>
        <v>191.92580938832342</v>
      </c>
      <c r="Z28" s="265">
        <f t="shared" si="43"/>
        <v>2.7767291442825748</v>
      </c>
    </row>
    <row r="29" spans="1:26" s="60" customFormat="1" ht="12" customHeight="1">
      <c r="A29" s="395">
        <v>2021</v>
      </c>
      <c r="B29" s="489"/>
      <c r="C29" s="476"/>
      <c r="D29" s="482">
        <f>SUM(D392:D403)</f>
        <v>9620.7800000000007</v>
      </c>
      <c r="E29" s="441">
        <f>((D29/D28)-1)*100</f>
        <v>7.8845795870217117</v>
      </c>
      <c r="F29" s="442">
        <f t="shared" si="36"/>
        <v>7.8845795870217117</v>
      </c>
      <c r="G29" s="482">
        <f>SUM(G392:G403)</f>
        <v>5742.1200000000008</v>
      </c>
      <c r="H29" s="441">
        <f>((G29/G28)-1)*100</f>
        <v>23.581862125813259</v>
      </c>
      <c r="I29" s="442">
        <f t="shared" si="37"/>
        <v>23.581862125813259</v>
      </c>
      <c r="J29" s="482">
        <f>SUM(J381:J392)</f>
        <v>4170.7699999999995</v>
      </c>
      <c r="K29" s="441">
        <f>((J29/J28)-1)*100</f>
        <v>-2.3524729294703062</v>
      </c>
      <c r="L29" s="442">
        <f>K29</f>
        <v>-2.3524729294703062</v>
      </c>
      <c r="M29" s="482">
        <f>D29/G29*100</f>
        <v>167.54752600084984</v>
      </c>
      <c r="N29" s="441">
        <f>((M29/M28)-1)*100</f>
        <v>-12.701930743534861</v>
      </c>
      <c r="O29" s="441">
        <f t="shared" si="38"/>
        <v>-12.701930743534861</v>
      </c>
      <c r="P29" s="490"/>
      <c r="Q29" s="441">
        <f>D29</f>
        <v>9620.7800000000007</v>
      </c>
      <c r="R29" s="441">
        <f>((Q29/Q28)-1)*100</f>
        <v>7.8845795870217117</v>
      </c>
      <c r="S29" s="441">
        <f t="shared" si="39"/>
        <v>7.8845795870217117</v>
      </c>
      <c r="T29" s="482">
        <f>G29</f>
        <v>5742.1200000000008</v>
      </c>
      <c r="U29" s="441">
        <f>((T29/T28)-1)*100</f>
        <v>23.581862125813259</v>
      </c>
      <c r="V29" s="441">
        <f t="shared" si="40"/>
        <v>23.581862125813259</v>
      </c>
      <c r="W29" s="477">
        <f t="shared" si="41"/>
        <v>3878.66</v>
      </c>
      <c r="X29" s="482">
        <f t="shared" si="42"/>
        <v>-9.1914544922446435</v>
      </c>
      <c r="Y29" s="482">
        <f>Q29/T29*100</f>
        <v>167.54752600084984</v>
      </c>
      <c r="Z29" s="491">
        <f t="shared" si="43"/>
        <v>-12.701930743534861</v>
      </c>
    </row>
    <row r="30" spans="1:26" s="60" customFormat="1" ht="12" customHeight="1">
      <c r="A30" s="598">
        <v>1998</v>
      </c>
      <c r="B30" s="290"/>
      <c r="C30" s="46" t="s">
        <v>0</v>
      </c>
      <c r="D30" s="183">
        <v>923.63660404120549</v>
      </c>
      <c r="E30" s="178">
        <v>-5.3747972501582364</v>
      </c>
      <c r="F30" s="229">
        <v>23.810217562928848</v>
      </c>
      <c r="G30" s="183">
        <v>631.88729821018592</v>
      </c>
      <c r="H30" s="178">
        <v>-3.2613331174411897</v>
      </c>
      <c r="I30" s="229">
        <v>18.2</v>
      </c>
      <c r="J30" s="183">
        <f t="shared" si="6"/>
        <v>291.74930583101957</v>
      </c>
      <c r="K30" s="178" t="s">
        <v>20</v>
      </c>
      <c r="L30" s="229" t="s">
        <v>20</v>
      </c>
      <c r="M30" s="183">
        <f t="shared" si="0"/>
        <v>146.17109833626921</v>
      </c>
      <c r="N30" s="178" t="s">
        <v>20</v>
      </c>
      <c r="O30" s="178" t="s">
        <v>20</v>
      </c>
      <c r="P30" s="209"/>
      <c r="Q30" s="178">
        <f t="shared" si="1"/>
        <v>923.63660404120549</v>
      </c>
      <c r="R30" s="178" t="s">
        <v>20</v>
      </c>
      <c r="S30" s="178" t="s">
        <v>20</v>
      </c>
      <c r="T30" s="183">
        <f t="shared" si="2"/>
        <v>631.88729821018592</v>
      </c>
      <c r="U30" s="178" t="s">
        <v>20</v>
      </c>
      <c r="V30" s="178" t="s">
        <v>20</v>
      </c>
      <c r="W30" s="263">
        <f t="shared" si="9"/>
        <v>291.74930583101957</v>
      </c>
      <c r="X30" s="183" t="s">
        <v>20</v>
      </c>
      <c r="Y30" s="183">
        <f t="shared" si="10"/>
        <v>146.17109833626921</v>
      </c>
      <c r="Z30" s="265" t="s">
        <v>20</v>
      </c>
    </row>
    <row r="31" spans="1:26" s="60" customFormat="1" ht="12" customHeight="1">
      <c r="A31" s="598"/>
      <c r="B31" s="290"/>
      <c r="C31" s="46" t="s">
        <v>1</v>
      </c>
      <c r="D31" s="183">
        <v>1063.2655391679589</v>
      </c>
      <c r="E31" s="178">
        <v>15.117302033703739</v>
      </c>
      <c r="F31" s="229">
        <v>15.558524433813226</v>
      </c>
      <c r="G31" s="183">
        <v>741.79317971463945</v>
      </c>
      <c r="H31" s="178">
        <v>17.393272790220781</v>
      </c>
      <c r="I31" s="229">
        <v>28.323120078351295</v>
      </c>
      <c r="J31" s="183">
        <f t="shared" si="6"/>
        <v>321.47235945331943</v>
      </c>
      <c r="K31" s="178">
        <f>((J31/J30)-1)*100</f>
        <v>10.187874667820251</v>
      </c>
      <c r="L31" s="229" t="s">
        <v>20</v>
      </c>
      <c r="M31" s="183">
        <f t="shared" si="0"/>
        <v>143.33719535908739</v>
      </c>
      <c r="N31" s="178">
        <f>((M31/M30)-1)*100</f>
        <v>-1.9387573942027725</v>
      </c>
      <c r="O31" s="178" t="s">
        <v>20</v>
      </c>
      <c r="P31" s="209"/>
      <c r="Q31" s="178">
        <f>D30+D31</f>
        <v>1986.9021432091645</v>
      </c>
      <c r="R31" s="178">
        <f t="shared" ref="R31:R37" si="44">Q31*100/Q30-100</f>
        <v>115.11730203370377</v>
      </c>
      <c r="S31" s="178" t="s">
        <v>20</v>
      </c>
      <c r="T31" s="183">
        <f>G30+G31</f>
        <v>1373.6804779248255</v>
      </c>
      <c r="U31" s="178">
        <f>T31*100/T30-100</f>
        <v>117.39327279022078</v>
      </c>
      <c r="V31" s="178" t="s">
        <v>20</v>
      </c>
      <c r="W31" s="263">
        <f t="shared" si="9"/>
        <v>613.221665284339</v>
      </c>
      <c r="X31" s="183" t="s">
        <v>20</v>
      </c>
      <c r="Y31" s="183">
        <f t="shared" si="10"/>
        <v>144.6407789248569</v>
      </c>
      <c r="Z31" s="265" t="s">
        <v>20</v>
      </c>
    </row>
    <row r="32" spans="1:26" s="60" customFormat="1" ht="12" customHeight="1">
      <c r="A32" s="598"/>
      <c r="B32" s="290"/>
      <c r="C32" s="46" t="s">
        <v>2</v>
      </c>
      <c r="D32" s="183">
        <v>898.91697618790056</v>
      </c>
      <c r="E32" s="178">
        <v>-15.456963188016671</v>
      </c>
      <c r="F32" s="229">
        <v>18.188353123655698</v>
      </c>
      <c r="G32" s="183">
        <v>698.77934441599655</v>
      </c>
      <c r="H32" s="178">
        <v>-5.7986291158931831</v>
      </c>
      <c r="I32" s="229">
        <v>26.234337016484609</v>
      </c>
      <c r="J32" s="183">
        <f t="shared" si="6"/>
        <v>200.13763177190401</v>
      </c>
      <c r="K32" s="178">
        <f t="shared" ref="K32:K41" si="45">((J32/J31)-1)*100</f>
        <v>-37.743440178729983</v>
      </c>
      <c r="L32" s="229" t="s">
        <v>20</v>
      </c>
      <c r="M32" s="183">
        <f t="shared" si="0"/>
        <v>128.64103430807171</v>
      </c>
      <c r="N32" s="178">
        <f t="shared" ref="N32:N37" si="46">((M32/M31)-1)*100</f>
        <v>-10.252859360195343</v>
      </c>
      <c r="O32" s="178" t="s">
        <v>20</v>
      </c>
      <c r="P32" s="209"/>
      <c r="Q32" s="178">
        <f>D30+D31+D32</f>
        <v>2885.8191193970652</v>
      </c>
      <c r="R32" s="178">
        <f t="shared" si="44"/>
        <v>45.242136320614492</v>
      </c>
      <c r="S32" s="178" t="s">
        <v>20</v>
      </c>
      <c r="T32" s="183">
        <f>G30+G31+G32</f>
        <v>2072.459822340822</v>
      </c>
      <c r="U32" s="178">
        <f>T32*100/T31-100</f>
        <v>50.869132643685816</v>
      </c>
      <c r="V32" s="178" t="s">
        <v>20</v>
      </c>
      <c r="W32" s="263">
        <f t="shared" si="9"/>
        <v>813.35929705624312</v>
      </c>
      <c r="X32" s="183" t="s">
        <v>20</v>
      </c>
      <c r="Y32" s="183">
        <f t="shared" si="10"/>
        <v>139.24608276060872</v>
      </c>
      <c r="Z32" s="265" t="s">
        <v>20</v>
      </c>
    </row>
    <row r="33" spans="1:26" s="60" customFormat="1" ht="12" customHeight="1">
      <c r="A33" s="599"/>
      <c r="B33" s="291"/>
      <c r="C33" s="65" t="s">
        <v>3</v>
      </c>
      <c r="D33" s="181">
        <v>1081.3944682845913</v>
      </c>
      <c r="E33" s="179">
        <v>20.299704748099835</v>
      </c>
      <c r="F33" s="231">
        <v>10.78726239981469</v>
      </c>
      <c r="G33" s="181">
        <v>820.76857427908601</v>
      </c>
      <c r="H33" s="179">
        <v>17.457475072483962</v>
      </c>
      <c r="I33" s="231">
        <v>25.655934023365656</v>
      </c>
      <c r="J33" s="181">
        <f t="shared" si="6"/>
        <v>260.6258940055053</v>
      </c>
      <c r="K33" s="179">
        <f t="shared" si="45"/>
        <v>30.223332662664614</v>
      </c>
      <c r="L33" s="231" t="s">
        <v>20</v>
      </c>
      <c r="M33" s="181">
        <f t="shared" si="0"/>
        <v>131.7538831496349</v>
      </c>
      <c r="N33" s="179">
        <f t="shared" si="46"/>
        <v>2.4197946310883012</v>
      </c>
      <c r="O33" s="179" t="s">
        <v>20</v>
      </c>
      <c r="P33" s="209"/>
      <c r="Q33" s="179">
        <f>D30+D31+D32+D33</f>
        <v>3967.2135876816565</v>
      </c>
      <c r="R33" s="179">
        <f t="shared" si="44"/>
        <v>37.472704405344956</v>
      </c>
      <c r="S33" s="179" t="s">
        <v>20</v>
      </c>
      <c r="T33" s="181">
        <f>G30+G31+G32+G33</f>
        <v>2893.2283966199079</v>
      </c>
      <c r="U33" s="179">
        <f>T33*100/T32-100</f>
        <v>39.603594020560394</v>
      </c>
      <c r="V33" s="179" t="s">
        <v>20</v>
      </c>
      <c r="W33" s="266">
        <f t="shared" si="9"/>
        <v>1073.9851910617485</v>
      </c>
      <c r="X33" s="181" t="s">
        <v>20</v>
      </c>
      <c r="Y33" s="181">
        <f t="shared" si="10"/>
        <v>137.12065014695904</v>
      </c>
      <c r="Z33" s="267" t="s">
        <v>20</v>
      </c>
    </row>
    <row r="34" spans="1:26" s="60" customFormat="1" ht="12" customHeight="1">
      <c r="A34" s="598">
        <v>1999</v>
      </c>
      <c r="B34" s="290"/>
      <c r="C34" s="46" t="s">
        <v>0</v>
      </c>
      <c r="D34" s="183">
        <f>SUM(D128:D130)</f>
        <v>1031.9000000000001</v>
      </c>
      <c r="E34" s="178">
        <f>((D34/D33)-1)*100</f>
        <v>-4.576911546727624</v>
      </c>
      <c r="F34" s="229">
        <f>((D34/D30)-1)*100</f>
        <v>11.721427613967194</v>
      </c>
      <c r="G34" s="183">
        <f>SUM(G128:G130)</f>
        <v>799.96175332660198</v>
      </c>
      <c r="H34" s="178">
        <v>-2.5350411315101185</v>
      </c>
      <c r="I34" s="229">
        <v>26.598802601743255</v>
      </c>
      <c r="J34" s="183">
        <f t="shared" si="6"/>
        <v>231.93824667339811</v>
      </c>
      <c r="K34" s="178">
        <f t="shared" si="45"/>
        <v>-11.007213017560414</v>
      </c>
      <c r="L34" s="229">
        <f t="shared" ref="L34:L65" si="47">((J34/J30)-1)*100</f>
        <v>-20.500840263271737</v>
      </c>
      <c r="M34" s="183">
        <f t="shared" si="0"/>
        <v>128.99366697331394</v>
      </c>
      <c r="N34" s="178">
        <f>((M34/M33)-1)*100</f>
        <v>-2.0949789944226138</v>
      </c>
      <c r="O34" s="178">
        <f t="shared" ref="O34:O65" si="48">((M34/M30)-1)*100</f>
        <v>-11.751592180992088</v>
      </c>
      <c r="P34" s="209"/>
      <c r="Q34" s="178">
        <f>D34</f>
        <v>1031.9000000000001</v>
      </c>
      <c r="R34" s="178">
        <f t="shared" si="44"/>
        <v>-73.989300621370944</v>
      </c>
      <c r="S34" s="178">
        <f>((Q34/Q30)-1)*100</f>
        <v>11.721427613967194</v>
      </c>
      <c r="T34" s="183">
        <f>G34</f>
        <v>799.96175332660198</v>
      </c>
      <c r="U34" s="178" t="s">
        <v>20</v>
      </c>
      <c r="V34" s="178">
        <f>((T34/T30)-1)*100</f>
        <v>26.598802601743255</v>
      </c>
      <c r="W34" s="263">
        <f t="shared" si="9"/>
        <v>231.93824667339811</v>
      </c>
      <c r="X34" s="183">
        <f>((W34/W30)-1)*100</f>
        <v>-20.500840263271737</v>
      </c>
      <c r="Y34" s="183">
        <f t="shared" si="10"/>
        <v>128.99366697331394</v>
      </c>
      <c r="Z34" s="265">
        <f>((Y34/Y30)-1)*100</f>
        <v>-11.751592180992088</v>
      </c>
    </row>
    <row r="35" spans="1:26" s="60" customFormat="1" ht="12" customHeight="1">
      <c r="A35" s="598"/>
      <c r="B35" s="290"/>
      <c r="C35" s="46" t="s">
        <v>1</v>
      </c>
      <c r="D35" s="183">
        <f>SUM(D131:D133)</f>
        <v>1083.9000000000001</v>
      </c>
      <c r="E35" s="178">
        <f t="shared" ref="E35:E41" si="49">((D35/D34)-1)*100</f>
        <v>5.0392479891462338</v>
      </c>
      <c r="F35" s="229">
        <f t="shared" ref="F35:F41" si="50">((D35/D31)-1)*100</f>
        <v>1.9406686356249647</v>
      </c>
      <c r="G35" s="183">
        <f>SUM(G131:G133)</f>
        <v>837.48892906855144</v>
      </c>
      <c r="H35" s="178">
        <v>4.691121242471219</v>
      </c>
      <c r="I35" s="229">
        <v>12.900597089707034</v>
      </c>
      <c r="J35" s="183">
        <f t="shared" si="6"/>
        <v>246.41107093144865</v>
      </c>
      <c r="K35" s="178">
        <f t="shared" si="45"/>
        <v>6.2399472556289082</v>
      </c>
      <c r="L35" s="229">
        <f t="shared" si="47"/>
        <v>-23.349220022995574</v>
      </c>
      <c r="M35" s="183">
        <f t="shared" si="0"/>
        <v>129.42260636274978</v>
      </c>
      <c r="N35" s="178">
        <f t="shared" si="46"/>
        <v>0.3325274794494959</v>
      </c>
      <c r="O35" s="178">
        <f t="shared" si="48"/>
        <v>-9.7075912232542869</v>
      </c>
      <c r="P35" s="209"/>
      <c r="Q35" s="178">
        <f>D34+D35</f>
        <v>2115.8000000000002</v>
      </c>
      <c r="R35" s="178">
        <f t="shared" si="44"/>
        <v>105.03924798914625</v>
      </c>
      <c r="S35" s="178">
        <f t="shared" ref="S35:S42" si="51">((Q35/Q31)-1)*100</f>
        <v>6.4873782149454495</v>
      </c>
      <c r="T35" s="183">
        <f>G34+G35</f>
        <v>1637.4506823951533</v>
      </c>
      <c r="U35" s="178">
        <f>T35*100/T34-100</f>
        <v>104.69112124247121</v>
      </c>
      <c r="V35" s="178">
        <f>((T35/T31)-1)*100</f>
        <v>19.201714569664485</v>
      </c>
      <c r="W35" s="263">
        <f t="shared" si="9"/>
        <v>478.34931760484687</v>
      </c>
      <c r="X35" s="183">
        <f>((W35/W31)-1)*100</f>
        <v>-21.994061089957484</v>
      </c>
      <c r="Y35" s="183">
        <f t="shared" si="10"/>
        <v>129.213051895105</v>
      </c>
      <c r="Z35" s="265">
        <f>((Y35/Y31)-1)*100</f>
        <v>-10.666236136468022</v>
      </c>
    </row>
    <row r="36" spans="1:26" s="60" customFormat="1" ht="12" customHeight="1">
      <c r="A36" s="598"/>
      <c r="B36" s="290"/>
      <c r="C36" s="46" t="s">
        <v>2</v>
      </c>
      <c r="D36" s="183">
        <f>SUM(D134:D136)</f>
        <v>909.33831163679633</v>
      </c>
      <c r="E36" s="178">
        <f t="shared" si="49"/>
        <v>-16.104962483919529</v>
      </c>
      <c r="F36" s="229">
        <f t="shared" si="50"/>
        <v>1.159321241555622</v>
      </c>
      <c r="G36" s="183">
        <f>SUM(G134:G136)</f>
        <v>740.87476043056506</v>
      </c>
      <c r="H36" s="178">
        <v>-11.536172632806007</v>
      </c>
      <c r="I36" s="229">
        <v>6.0241357090698777</v>
      </c>
      <c r="J36" s="183">
        <f t="shared" si="6"/>
        <v>168.46355120623127</v>
      </c>
      <c r="K36" s="178">
        <f t="shared" si="45"/>
        <v>-31.633124043725413</v>
      </c>
      <c r="L36" s="229">
        <f t="shared" si="47"/>
        <v>-15.826149377929855</v>
      </c>
      <c r="M36" s="183">
        <f t="shared" si="0"/>
        <v>122.73846542002961</v>
      </c>
      <c r="N36" s="178">
        <f t="shared" si="46"/>
        <v>-5.1645853306227174</v>
      </c>
      <c r="O36" s="178">
        <f t="shared" si="48"/>
        <v>-4.5884028527837568</v>
      </c>
      <c r="P36" s="209"/>
      <c r="Q36" s="178">
        <f>D34+D35+D36</f>
        <v>3025.1383116367965</v>
      </c>
      <c r="R36" s="178">
        <f t="shared" si="44"/>
        <v>42.978462597447589</v>
      </c>
      <c r="S36" s="178">
        <f t="shared" si="51"/>
        <v>4.8277174166355685</v>
      </c>
      <c r="T36" s="183">
        <f>G34+G35+G36</f>
        <v>2378.3254428257183</v>
      </c>
      <c r="U36" s="178">
        <f>T36*100/T35-100</f>
        <v>45.245622869499982</v>
      </c>
      <c r="V36" s="178">
        <f>((T36/T32)-1)*100</f>
        <v>14.75857901744142</v>
      </c>
      <c r="W36" s="263">
        <f t="shared" si="9"/>
        <v>646.81286881107826</v>
      </c>
      <c r="X36" s="183">
        <f t="shared" ref="X36:Z84" si="52">((W36/W32)-1)*100</f>
        <v>-20.476366207153383</v>
      </c>
      <c r="Y36" s="183">
        <f t="shared" si="10"/>
        <v>127.19614637947075</v>
      </c>
      <c r="Z36" s="265">
        <f t="shared" si="52"/>
        <v>-8.6536986479211606</v>
      </c>
    </row>
    <row r="37" spans="1:26" s="60" customFormat="1" ht="12" customHeight="1">
      <c r="A37" s="599"/>
      <c r="B37" s="291"/>
      <c r="C37" s="65" t="s">
        <v>3</v>
      </c>
      <c r="D37" s="181">
        <f>SUM(D137:D139)</f>
        <v>1063.0758972329404</v>
      </c>
      <c r="E37" s="179">
        <f t="shared" si="49"/>
        <v>16.906533424223436</v>
      </c>
      <c r="F37" s="231">
        <f t="shared" si="50"/>
        <v>-1.6939767669340466</v>
      </c>
      <c r="G37" s="181">
        <f>SUM(G137:G139)</f>
        <v>828.17801805440365</v>
      </c>
      <c r="H37" s="179">
        <v>11.78380777516319</v>
      </c>
      <c r="I37" s="231">
        <v>0.90274457472079295</v>
      </c>
      <c r="J37" s="181">
        <f t="shared" si="6"/>
        <v>234.89787917853675</v>
      </c>
      <c r="K37" s="179">
        <f t="shared" si="45"/>
        <v>39.435431282685762</v>
      </c>
      <c r="L37" s="231">
        <f t="shared" si="47"/>
        <v>-9.8716265032457109</v>
      </c>
      <c r="M37" s="181">
        <f t="shared" si="0"/>
        <v>128.36321105580299</v>
      </c>
      <c r="N37" s="179">
        <f t="shared" si="46"/>
        <v>4.5827081319003371</v>
      </c>
      <c r="O37" s="179">
        <f t="shared" si="48"/>
        <v>-2.5734893065588627</v>
      </c>
      <c r="P37" s="209"/>
      <c r="Q37" s="179">
        <f>D34+D35+D36+D37</f>
        <v>4088.2142088697369</v>
      </c>
      <c r="R37" s="179">
        <f t="shared" si="44"/>
        <v>35.141398102149822</v>
      </c>
      <c r="S37" s="179">
        <f t="shared" si="51"/>
        <v>3.0500152944573422</v>
      </c>
      <c r="T37" s="181">
        <f>G34+G35+G36+G37</f>
        <v>3206.503460880122</v>
      </c>
      <c r="U37" s="179">
        <f>T37*100/T36-100</f>
        <v>34.821896244377513</v>
      </c>
      <c r="V37" s="179">
        <f>((T37/T33)-1)*100</f>
        <v>10.827871889623575</v>
      </c>
      <c r="W37" s="266">
        <f t="shared" si="9"/>
        <v>881.7107479896149</v>
      </c>
      <c r="X37" s="181">
        <f t="shared" si="52"/>
        <v>-17.902895186296742</v>
      </c>
      <c r="Y37" s="181">
        <f t="shared" si="10"/>
        <v>127.49757668272102</v>
      </c>
      <c r="Z37" s="267">
        <f t="shared" si="52"/>
        <v>-7.0179607914085063</v>
      </c>
    </row>
    <row r="38" spans="1:26" s="60" customFormat="1" ht="12" customHeight="1">
      <c r="A38" s="598">
        <v>2000</v>
      </c>
      <c r="B38" s="290"/>
      <c r="C38" s="46" t="s">
        <v>0</v>
      </c>
      <c r="D38" s="183">
        <f>SUM(D140:D142)</f>
        <v>1125.2124999098482</v>
      </c>
      <c r="E38" s="178">
        <f t="shared" si="49"/>
        <v>5.8449827372290208</v>
      </c>
      <c r="F38" s="229">
        <f t="shared" si="50"/>
        <v>9.0427851448636751</v>
      </c>
      <c r="G38" s="183">
        <f>SUM(G140:G142)</f>
        <v>887.60274030867981</v>
      </c>
      <c r="H38" s="178">
        <v>7.1753561382708053</v>
      </c>
      <c r="I38" s="229">
        <v>10.955647144082459</v>
      </c>
      <c r="J38" s="183">
        <f t="shared" si="6"/>
        <v>237.60975960116843</v>
      </c>
      <c r="K38" s="178">
        <f>((J38/J37)-1)*100</f>
        <v>1.1544933620156295</v>
      </c>
      <c r="L38" s="229">
        <f t="shared" si="47"/>
        <v>2.4452685182865253</v>
      </c>
      <c r="M38" s="183">
        <f t="shared" si="0"/>
        <v>126.76983168377053</v>
      </c>
      <c r="N38" s="178">
        <f>((M38/M37)-1)*100</f>
        <v>-1.2413053233295779</v>
      </c>
      <c r="O38" s="178">
        <f t="shared" si="48"/>
        <v>-1.7239879613651587</v>
      </c>
      <c r="P38" s="209"/>
      <c r="Q38" s="178">
        <f>D38</f>
        <v>1125.2124999098482</v>
      </c>
      <c r="R38" s="178" t="s">
        <v>20</v>
      </c>
      <c r="S38" s="178">
        <f>((Q38/Q34)-1)*100</f>
        <v>9.0427851448636751</v>
      </c>
      <c r="T38" s="183">
        <f>G38</f>
        <v>887.60274030867981</v>
      </c>
      <c r="U38" s="178" t="s">
        <v>20</v>
      </c>
      <c r="V38" s="178">
        <f>((T38/T34)-1)*100</f>
        <v>10.955647144082459</v>
      </c>
      <c r="W38" s="263">
        <f t="shared" si="9"/>
        <v>237.60975960116843</v>
      </c>
      <c r="X38" s="183">
        <f t="shared" si="52"/>
        <v>2.4452685182865253</v>
      </c>
      <c r="Y38" s="183">
        <f t="shared" si="10"/>
        <v>126.76983168377053</v>
      </c>
      <c r="Z38" s="265">
        <f t="shared" si="52"/>
        <v>-1.7239879613651587</v>
      </c>
    </row>
    <row r="39" spans="1:26" s="60" customFormat="1" ht="12" customHeight="1">
      <c r="A39" s="598"/>
      <c r="B39" s="290"/>
      <c r="C39" s="46" t="s">
        <v>1</v>
      </c>
      <c r="D39" s="183">
        <f>SUM(D143:D145)</f>
        <v>1263.1617409998437</v>
      </c>
      <c r="E39" s="178">
        <f t="shared" si="49"/>
        <v>12.259839017167673</v>
      </c>
      <c r="F39" s="229">
        <f t="shared" si="50"/>
        <v>16.538586677723366</v>
      </c>
      <c r="G39" s="183">
        <f>SUM(G143:G145)</f>
        <v>937.03381711802672</v>
      </c>
      <c r="H39" s="178">
        <v>5.5690541009547179</v>
      </c>
      <c r="I39" s="229">
        <v>11.886113904835538</v>
      </c>
      <c r="J39" s="183">
        <f t="shared" si="6"/>
        <v>326.12792388181697</v>
      </c>
      <c r="K39" s="178">
        <f t="shared" si="45"/>
        <v>37.253589427146274</v>
      </c>
      <c r="L39" s="229">
        <f t="shared" si="47"/>
        <v>32.351165330775864</v>
      </c>
      <c r="M39" s="183">
        <f t="shared" si="0"/>
        <v>134.80428538693164</v>
      </c>
      <c r="N39" s="178">
        <f t="shared" ref="N39:N102" si="53">((M39/M38)-1)*100</f>
        <v>6.337827854187883</v>
      </c>
      <c r="O39" s="178">
        <f t="shared" si="48"/>
        <v>4.1582217940333566</v>
      </c>
      <c r="P39" s="209"/>
      <c r="Q39" s="178">
        <f>D38+D39</f>
        <v>2388.3742409096922</v>
      </c>
      <c r="R39" s="178">
        <f>Q39*100/Q38-100</f>
        <v>112.25983901716768</v>
      </c>
      <c r="S39" s="178">
        <f t="shared" si="51"/>
        <v>12.882798039025056</v>
      </c>
      <c r="T39" s="183">
        <f>G38+G39</f>
        <v>1824.6365574267065</v>
      </c>
      <c r="U39" s="178">
        <f>T39*100/T38-100</f>
        <v>105.5690541009547</v>
      </c>
      <c r="V39" s="178">
        <f t="shared" ref="V39:V56" si="54">((T39/T35)-1)*100</f>
        <v>11.431542766085045</v>
      </c>
      <c r="W39" s="263">
        <f t="shared" si="9"/>
        <v>563.73768348298563</v>
      </c>
      <c r="X39" s="183">
        <f t="shared" si="52"/>
        <v>17.850629808711481</v>
      </c>
      <c r="Y39" s="183">
        <f t="shared" si="10"/>
        <v>130.89588889296547</v>
      </c>
      <c r="Z39" s="265">
        <f t="shared" si="52"/>
        <v>1.3023738493744386</v>
      </c>
    </row>
    <row r="40" spans="1:26" s="60" customFormat="1" ht="12" customHeight="1">
      <c r="A40" s="598"/>
      <c r="B40" s="290"/>
      <c r="C40" s="46" t="s">
        <v>2</v>
      </c>
      <c r="D40" s="183">
        <f>SUM(D146:D148)</f>
        <v>1164.4767648780548</v>
      </c>
      <c r="E40" s="178">
        <f t="shared" si="49"/>
        <v>-7.8125368207934915</v>
      </c>
      <c r="F40" s="229">
        <f t="shared" si="50"/>
        <v>28.057594184282507</v>
      </c>
      <c r="G40" s="183">
        <f>SUM(G146:G148)</f>
        <v>894.60475393963429</v>
      </c>
      <c r="H40" s="178">
        <v>-4.5280183493151549</v>
      </c>
      <c r="I40" s="229">
        <v>20.749794934264987</v>
      </c>
      <c r="J40" s="183">
        <f t="shared" si="6"/>
        <v>269.87201093842054</v>
      </c>
      <c r="K40" s="178">
        <f t="shared" si="45"/>
        <v>-17.249646173745791</v>
      </c>
      <c r="L40" s="229">
        <f t="shared" si="47"/>
        <v>60.19608337001403</v>
      </c>
      <c r="M40" s="183">
        <f t="shared" si="0"/>
        <v>130.16661936458152</v>
      </c>
      <c r="N40" s="178">
        <f t="shared" si="53"/>
        <v>-3.4402956916677607</v>
      </c>
      <c r="O40" s="178">
        <f t="shared" si="48"/>
        <v>6.0520179384120798</v>
      </c>
      <c r="P40" s="209"/>
      <c r="Q40" s="178">
        <f>D38+D39+D40</f>
        <v>3552.851005787747</v>
      </c>
      <c r="R40" s="178">
        <f>Q40*100/Q39-100</f>
        <v>48.756042706042791</v>
      </c>
      <c r="S40" s="178">
        <f t="shared" si="51"/>
        <v>17.444250139605131</v>
      </c>
      <c r="T40" s="183">
        <f>G38+G39+G40</f>
        <v>2719.2413113663406</v>
      </c>
      <c r="U40" s="178">
        <f>T40*100/T39-100</f>
        <v>49.029202571787721</v>
      </c>
      <c r="V40" s="178">
        <f t="shared" si="54"/>
        <v>14.334281692566675</v>
      </c>
      <c r="W40" s="263">
        <f t="shared" si="9"/>
        <v>833.6096944214064</v>
      </c>
      <c r="X40" s="183">
        <f t="shared" si="52"/>
        <v>28.879577790974341</v>
      </c>
      <c r="Y40" s="183">
        <f t="shared" si="10"/>
        <v>130.65596609381245</v>
      </c>
      <c r="Z40" s="265">
        <f t="shared" si="52"/>
        <v>2.7200664586329859</v>
      </c>
    </row>
    <row r="41" spans="1:26" s="60" customFormat="1" ht="12" customHeight="1">
      <c r="A41" s="599"/>
      <c r="B41" s="291"/>
      <c r="C41" s="65" t="s">
        <v>3</v>
      </c>
      <c r="D41" s="181">
        <f>SUM(D149:D151)</f>
        <v>1254.7714974817588</v>
      </c>
      <c r="E41" s="179">
        <f t="shared" si="49"/>
        <v>7.754103415980107</v>
      </c>
      <c r="F41" s="231">
        <f t="shared" si="50"/>
        <v>18.032165036172799</v>
      </c>
      <c r="G41" s="181">
        <f>SUM(G149:G151)</f>
        <v>1111.0135893284291</v>
      </c>
      <c r="H41" s="179">
        <v>24.190441022784626</v>
      </c>
      <c r="I41" s="231">
        <v>34.151542918088637</v>
      </c>
      <c r="J41" s="181">
        <f t="shared" si="6"/>
        <v>143.75790815332971</v>
      </c>
      <c r="K41" s="179">
        <f t="shared" si="45"/>
        <v>-46.731079057274883</v>
      </c>
      <c r="L41" s="231">
        <f t="shared" si="47"/>
        <v>-38.799827118036724</v>
      </c>
      <c r="M41" s="181">
        <f t="shared" si="0"/>
        <v>112.93934741520368</v>
      </c>
      <c r="N41" s="179">
        <f>((M41/M40)-1)*100</f>
        <v>-13.23478479618977</v>
      </c>
      <c r="O41" s="179">
        <f t="shared" si="48"/>
        <v>-12.015797605666112</v>
      </c>
      <c r="P41" s="209"/>
      <c r="Q41" s="179">
        <f>D38+D39+D40+D41</f>
        <v>4807.6225032695056</v>
      </c>
      <c r="R41" s="179">
        <f>Q41*100/Q40-100</f>
        <v>35.317312643780497</v>
      </c>
      <c r="S41" s="179">
        <f t="shared" si="51"/>
        <v>17.597128174911923</v>
      </c>
      <c r="T41" s="181">
        <f>G38+G39+G40+G41</f>
        <v>3830.2549006947697</v>
      </c>
      <c r="U41" s="179">
        <f>T41*100/T40-100</f>
        <v>40.857484206511145</v>
      </c>
      <c r="V41" s="179">
        <f t="shared" si="54"/>
        <v>19.452698162485071</v>
      </c>
      <c r="W41" s="266">
        <f t="shared" si="9"/>
        <v>977.36760257473588</v>
      </c>
      <c r="X41" s="181">
        <f t="shared" si="52"/>
        <v>10.849006298633391</v>
      </c>
      <c r="Y41" s="181">
        <f t="shared" si="10"/>
        <v>125.5170381061963</v>
      </c>
      <c r="Z41" s="267">
        <f t="shared" si="52"/>
        <v>-1.5533931138576151</v>
      </c>
    </row>
    <row r="42" spans="1:26" s="60" customFormat="1" ht="12" customHeight="1">
      <c r="A42" s="598">
        <v>2001</v>
      </c>
      <c r="B42" s="290"/>
      <c r="C42" s="46" t="s">
        <v>0</v>
      </c>
      <c r="D42" s="183">
        <f>SUM(D152:D154)</f>
        <v>1324.1599999999999</v>
      </c>
      <c r="E42" s="178">
        <f t="shared" ref="E42:E49" si="55">((D42/D41)-1)*100</f>
        <v>5.5299712065104201</v>
      </c>
      <c r="F42" s="229">
        <f t="shared" ref="F42:F49" si="56">((D42/D38)-1)*100</f>
        <v>17.680882509400785</v>
      </c>
      <c r="G42" s="183">
        <f>SUM(G152:G154)</f>
        <v>1113.74</v>
      </c>
      <c r="H42" s="178">
        <f t="shared" ref="H42:H53" si="57">((G42/G41)-1)*100</f>
        <v>0.24539849897056154</v>
      </c>
      <c r="I42" s="229">
        <f t="shared" ref="I42:I53" si="58">((G42/G38)-1)*100</f>
        <v>25.477305265267304</v>
      </c>
      <c r="J42" s="183">
        <f t="shared" si="6"/>
        <v>210.41999999999985</v>
      </c>
      <c r="K42" s="178">
        <f t="shared" ref="K42:K103" si="59">((J42/J41)-1)*100</f>
        <v>46.371078087453469</v>
      </c>
      <c r="L42" s="229">
        <f t="shared" si="47"/>
        <v>-11.44303148439989</v>
      </c>
      <c r="M42" s="183">
        <f t="shared" si="0"/>
        <v>118.89309892793649</v>
      </c>
      <c r="N42" s="178">
        <f t="shared" si="53"/>
        <v>5.2716361914548537</v>
      </c>
      <c r="O42" s="178">
        <f t="shared" si="48"/>
        <v>-6.213412648115435</v>
      </c>
      <c r="P42" s="209"/>
      <c r="Q42" s="178">
        <f>D42</f>
        <v>1324.1599999999999</v>
      </c>
      <c r="R42" s="178" t="s">
        <v>20</v>
      </c>
      <c r="S42" s="178">
        <f t="shared" si="51"/>
        <v>17.680882509400785</v>
      </c>
      <c r="T42" s="183">
        <f>G42</f>
        <v>1113.74</v>
      </c>
      <c r="U42" s="178" t="s">
        <v>20</v>
      </c>
      <c r="V42" s="178">
        <f t="shared" si="54"/>
        <v>25.477305265267304</v>
      </c>
      <c r="W42" s="263">
        <f t="shared" si="9"/>
        <v>210.41999999999985</v>
      </c>
      <c r="X42" s="183">
        <f t="shared" si="52"/>
        <v>-11.44303148439989</v>
      </c>
      <c r="Y42" s="183">
        <f t="shared" si="10"/>
        <v>118.89309892793649</v>
      </c>
      <c r="Z42" s="265">
        <f t="shared" si="52"/>
        <v>-6.213412648115435</v>
      </c>
    </row>
    <row r="43" spans="1:26" s="60" customFormat="1" ht="12" customHeight="1">
      <c r="A43" s="598"/>
      <c r="B43" s="290"/>
      <c r="C43" s="46" t="s">
        <v>1</v>
      </c>
      <c r="D43" s="183">
        <f>SUM(D155:D157)</f>
        <v>1256.19</v>
      </c>
      <c r="E43" s="178">
        <f t="shared" si="55"/>
        <v>-5.1330654905751398</v>
      </c>
      <c r="F43" s="229">
        <f t="shared" si="56"/>
        <v>-0.55192781522381829</v>
      </c>
      <c r="G43" s="183">
        <f>SUM(G155:G157)</f>
        <v>1014.24</v>
      </c>
      <c r="H43" s="178">
        <f t="shared" si="57"/>
        <v>-8.933862481369081</v>
      </c>
      <c r="I43" s="229">
        <f t="shared" si="58"/>
        <v>8.2394233240622228</v>
      </c>
      <c r="J43" s="183">
        <f t="shared" si="6"/>
        <v>241.95000000000005</v>
      </c>
      <c r="K43" s="178">
        <f t="shared" si="59"/>
        <v>14.984317080125575</v>
      </c>
      <c r="L43" s="229">
        <f t="shared" si="47"/>
        <v>-25.811320563988726</v>
      </c>
      <c r="M43" s="183">
        <f t="shared" si="0"/>
        <v>123.85530052058684</v>
      </c>
      <c r="N43" s="178">
        <f t="shared" si="53"/>
        <v>4.1736666277476964</v>
      </c>
      <c r="O43" s="178">
        <f t="shared" si="48"/>
        <v>-8.1221341257198816</v>
      </c>
      <c r="P43" s="209"/>
      <c r="Q43" s="178">
        <f>D42+D43</f>
        <v>2580.35</v>
      </c>
      <c r="R43" s="178">
        <f t="shared" ref="R43:R53" si="60">Q43*100/Q42-100</f>
        <v>94.866934509424851</v>
      </c>
      <c r="S43" s="178">
        <f t="shared" ref="S43:S56" si="61">((Q43/Q39)-1)*100</f>
        <v>8.0379262094699033</v>
      </c>
      <c r="T43" s="183">
        <f>G42+G43</f>
        <v>2127.98</v>
      </c>
      <c r="U43" s="178">
        <f t="shared" ref="U43:U53" si="62">T43*100/T42-100</f>
        <v>91.06613751863091</v>
      </c>
      <c r="V43" s="178">
        <f t="shared" si="54"/>
        <v>16.624869283617794</v>
      </c>
      <c r="W43" s="263">
        <f t="shared" si="9"/>
        <v>452.36999999999989</v>
      </c>
      <c r="X43" s="183">
        <f t="shared" si="52"/>
        <v>-19.755231332933764</v>
      </c>
      <c r="Y43" s="183">
        <f t="shared" si="10"/>
        <v>121.25818851680935</v>
      </c>
      <c r="Z43" s="265">
        <f t="shared" si="52"/>
        <v>-7.3628747683870621</v>
      </c>
    </row>
    <row r="44" spans="1:26" s="60" customFormat="1" ht="12" customHeight="1">
      <c r="A44" s="598"/>
      <c r="B44" s="290"/>
      <c r="C44" s="46" t="s">
        <v>2</v>
      </c>
      <c r="D44" s="183">
        <f>SUM(D158:D160)</f>
        <v>995.95</v>
      </c>
      <c r="E44" s="178">
        <f t="shared" si="55"/>
        <v>-20.716611340641144</v>
      </c>
      <c r="F44" s="229">
        <f t="shared" si="56"/>
        <v>-14.47231666281491</v>
      </c>
      <c r="G44" s="183">
        <f>SUM(G158:G160)</f>
        <v>863.14</v>
      </c>
      <c r="H44" s="178">
        <f t="shared" si="57"/>
        <v>-14.897854551191037</v>
      </c>
      <c r="I44" s="229">
        <f t="shared" si="58"/>
        <v>-3.5171682020546768</v>
      </c>
      <c r="J44" s="183">
        <f t="shared" si="6"/>
        <v>132.81000000000006</v>
      </c>
      <c r="K44" s="178">
        <f t="shared" si="59"/>
        <v>-45.108493490390565</v>
      </c>
      <c r="L44" s="229">
        <f t="shared" si="47"/>
        <v>-50.787782868559617</v>
      </c>
      <c r="M44" s="183">
        <f t="shared" si="0"/>
        <v>115.38684338577751</v>
      </c>
      <c r="N44" s="178">
        <f t="shared" si="53"/>
        <v>-6.8373796674141785</v>
      </c>
      <c r="O44" s="178">
        <f t="shared" si="48"/>
        <v>-11.354505518352276</v>
      </c>
      <c r="P44" s="209"/>
      <c r="Q44" s="178">
        <f>D42+D43+D44</f>
        <v>3576.3</v>
      </c>
      <c r="R44" s="178">
        <f t="shared" si="60"/>
        <v>38.597477086441756</v>
      </c>
      <c r="S44" s="178">
        <f t="shared" si="61"/>
        <v>0.66000499807208346</v>
      </c>
      <c r="T44" s="183">
        <f>G42+G43+G44</f>
        <v>2991.12</v>
      </c>
      <c r="U44" s="178">
        <f t="shared" si="62"/>
        <v>40.561471442400773</v>
      </c>
      <c r="V44" s="178">
        <f t="shared" si="54"/>
        <v>9.9983288536113157</v>
      </c>
      <c r="W44" s="263">
        <f t="shared" si="9"/>
        <v>585.18000000000029</v>
      </c>
      <c r="X44" s="183">
        <f t="shared" si="52"/>
        <v>-29.801680100881832</v>
      </c>
      <c r="Y44" s="183">
        <f t="shared" si="10"/>
        <v>119.56390917114661</v>
      </c>
      <c r="Z44" s="265">
        <f t="shared" si="52"/>
        <v>-8.4895142979553029</v>
      </c>
    </row>
    <row r="45" spans="1:26" s="60" customFormat="1" ht="12" customHeight="1">
      <c r="A45" s="599"/>
      <c r="B45" s="291"/>
      <c r="C45" s="65" t="s">
        <v>3</v>
      </c>
      <c r="D45" s="181">
        <f>SUM(D161:D163)</f>
        <v>772.16000000000008</v>
      </c>
      <c r="E45" s="179">
        <f t="shared" si="55"/>
        <v>-22.470003514232641</v>
      </c>
      <c r="F45" s="231">
        <f t="shared" si="56"/>
        <v>-38.462102338977836</v>
      </c>
      <c r="G45" s="181">
        <f>SUM(G161:G163)</f>
        <v>940.02</v>
      </c>
      <c r="H45" s="179">
        <f t="shared" si="57"/>
        <v>8.907013925898454</v>
      </c>
      <c r="I45" s="231">
        <f t="shared" si="58"/>
        <v>-15.390773881693843</v>
      </c>
      <c r="J45" s="181">
        <f t="shared" si="6"/>
        <v>-167.8599999999999</v>
      </c>
      <c r="K45" s="179">
        <f t="shared" si="59"/>
        <v>-226.39108500865888</v>
      </c>
      <c r="L45" s="231">
        <f t="shared" si="47"/>
        <v>-216.76575025073635</v>
      </c>
      <c r="M45" s="181">
        <f t="shared" si="0"/>
        <v>82.14293312908238</v>
      </c>
      <c r="N45" s="179">
        <f t="shared" si="53"/>
        <v>-28.810832570875878</v>
      </c>
      <c r="O45" s="179">
        <f t="shared" si="48"/>
        <v>-27.268100082872937</v>
      </c>
      <c r="P45" s="209"/>
      <c r="Q45" s="179">
        <f>D42+D43+D44+D45</f>
        <v>4348.46</v>
      </c>
      <c r="R45" s="179">
        <f t="shared" si="60"/>
        <v>21.591029835304639</v>
      </c>
      <c r="S45" s="179">
        <f t="shared" si="61"/>
        <v>-9.5507187379467613</v>
      </c>
      <c r="T45" s="181">
        <f>G42+G43+G44+G45</f>
        <v>3931.14</v>
      </c>
      <c r="U45" s="179">
        <f t="shared" si="62"/>
        <v>31.427023991013414</v>
      </c>
      <c r="V45" s="179">
        <f t="shared" si="54"/>
        <v>2.633900404041789</v>
      </c>
      <c r="W45" s="266">
        <f t="shared" si="9"/>
        <v>417.32000000000016</v>
      </c>
      <c r="X45" s="181">
        <f>((W45/W41)-1)*100</f>
        <v>-57.301633602277178</v>
      </c>
      <c r="Y45" s="181">
        <f t="shared" si="10"/>
        <v>110.61575013863663</v>
      </c>
      <c r="Z45" s="267">
        <f>((Y45/Y41)-1)*100</f>
        <v>-11.87192447526696</v>
      </c>
    </row>
    <row r="46" spans="1:26" s="60" customFormat="1" ht="12" customHeight="1">
      <c r="A46" s="598">
        <v>2002</v>
      </c>
      <c r="B46" s="290"/>
      <c r="C46" s="46" t="s">
        <v>0</v>
      </c>
      <c r="D46" s="183">
        <f>SUM(D164:D166)</f>
        <v>913.55</v>
      </c>
      <c r="E46" s="178">
        <f t="shared" si="55"/>
        <v>18.310971819312051</v>
      </c>
      <c r="F46" s="229">
        <f t="shared" si="56"/>
        <v>-31.009092556790719</v>
      </c>
      <c r="G46" s="183">
        <f>SUM(G164:G166)</f>
        <v>983.11999999999989</v>
      </c>
      <c r="H46" s="178">
        <f t="shared" si="57"/>
        <v>4.5850088295993574</v>
      </c>
      <c r="I46" s="229">
        <f t="shared" si="58"/>
        <v>-11.728051430315878</v>
      </c>
      <c r="J46" s="183">
        <f t="shared" si="6"/>
        <v>-69.569999999999936</v>
      </c>
      <c r="K46" s="178">
        <f t="shared" si="59"/>
        <v>-58.554748004289301</v>
      </c>
      <c r="L46" s="229">
        <f t="shared" si="47"/>
        <v>-133.06244653550041</v>
      </c>
      <c r="M46" s="183">
        <f t="shared" si="0"/>
        <v>92.923549515827162</v>
      </c>
      <c r="N46" s="178">
        <f t="shared" si="53"/>
        <v>13.124216504180254</v>
      </c>
      <c r="O46" s="178">
        <f t="shared" si="48"/>
        <v>-21.842772748189532</v>
      </c>
      <c r="P46" s="209"/>
      <c r="Q46" s="178">
        <f>D46</f>
        <v>913.55</v>
      </c>
      <c r="R46" s="178" t="s">
        <v>20</v>
      </c>
      <c r="S46" s="178">
        <f t="shared" si="61"/>
        <v>-31.009092556790719</v>
      </c>
      <c r="T46" s="183">
        <f>G46</f>
        <v>983.11999999999989</v>
      </c>
      <c r="U46" s="178" t="s">
        <v>20</v>
      </c>
      <c r="V46" s="178">
        <f t="shared" si="54"/>
        <v>-11.728051430315878</v>
      </c>
      <c r="W46" s="263">
        <f t="shared" si="9"/>
        <v>-69.569999999999936</v>
      </c>
      <c r="X46" s="183">
        <f t="shared" si="52"/>
        <v>-133.06244653550041</v>
      </c>
      <c r="Y46" s="183">
        <f t="shared" si="10"/>
        <v>92.923549515827162</v>
      </c>
      <c r="Z46" s="265">
        <f t="shared" si="52"/>
        <v>-21.842772748189532</v>
      </c>
    </row>
    <row r="47" spans="1:26" s="60" customFormat="1" ht="12" customHeight="1">
      <c r="A47" s="598"/>
      <c r="B47" s="290"/>
      <c r="C47" s="46" t="s">
        <v>1</v>
      </c>
      <c r="D47" s="183">
        <f>SUM(D167:D169)</f>
        <v>1284.57</v>
      </c>
      <c r="E47" s="178">
        <f t="shared" si="55"/>
        <v>40.612993268020368</v>
      </c>
      <c r="F47" s="229">
        <f t="shared" si="56"/>
        <v>2.2592123802927855</v>
      </c>
      <c r="G47" s="183">
        <f>SUM(G167:G169)</f>
        <v>1180.31</v>
      </c>
      <c r="H47" s="178">
        <f t="shared" si="57"/>
        <v>20.057571812189767</v>
      </c>
      <c r="I47" s="229">
        <f t="shared" si="58"/>
        <v>16.373836567281906</v>
      </c>
      <c r="J47" s="183">
        <f t="shared" si="6"/>
        <v>104.25999999999999</v>
      </c>
      <c r="K47" s="178">
        <f t="shared" si="59"/>
        <v>-249.86344688802657</v>
      </c>
      <c r="L47" s="229">
        <f t="shared" si="47"/>
        <v>-56.908452159537106</v>
      </c>
      <c r="M47" s="183">
        <f t="shared" si="0"/>
        <v>108.83327261482152</v>
      </c>
      <c r="N47" s="178">
        <f t="shared" si="53"/>
        <v>17.121303675861576</v>
      </c>
      <c r="O47" s="178">
        <f t="shared" si="48"/>
        <v>-12.128691983810903</v>
      </c>
      <c r="P47" s="209"/>
      <c r="Q47" s="178">
        <f>D46+D47</f>
        <v>2198.12</v>
      </c>
      <c r="R47" s="178">
        <f>Q47*100/Q46-100</f>
        <v>140.61299326802038</v>
      </c>
      <c r="S47" s="178">
        <f t="shared" si="61"/>
        <v>-14.813106749084426</v>
      </c>
      <c r="T47" s="183">
        <f>G46+G47</f>
        <v>2163.4299999999998</v>
      </c>
      <c r="U47" s="178">
        <f>T47*100/T46-100</f>
        <v>120.05757181218976</v>
      </c>
      <c r="V47" s="178">
        <f t="shared" si="54"/>
        <v>1.6658991155931835</v>
      </c>
      <c r="W47" s="263">
        <f t="shared" si="9"/>
        <v>34.690000000000055</v>
      </c>
      <c r="X47" s="183">
        <f t="shared" si="52"/>
        <v>-92.331498552070187</v>
      </c>
      <c r="Y47" s="183">
        <f t="shared" si="10"/>
        <v>101.60347226395123</v>
      </c>
      <c r="Z47" s="265">
        <f t="shared" si="52"/>
        <v>-16.208980600211998</v>
      </c>
    </row>
    <row r="48" spans="1:26" s="60" customFormat="1" ht="12" customHeight="1">
      <c r="A48" s="598"/>
      <c r="B48" s="290"/>
      <c r="C48" s="46" t="s">
        <v>2</v>
      </c>
      <c r="D48" s="183">
        <f>SUM(D170:D172)</f>
        <v>1086.56</v>
      </c>
      <c r="E48" s="178">
        <f t="shared" si="55"/>
        <v>-15.41449667982282</v>
      </c>
      <c r="F48" s="229">
        <f t="shared" si="56"/>
        <v>9.0978462774235602</v>
      </c>
      <c r="G48" s="183">
        <f>SUM(G170:G172)</f>
        <v>915.81</v>
      </c>
      <c r="H48" s="178">
        <f t="shared" si="57"/>
        <v>-22.409367030695325</v>
      </c>
      <c r="I48" s="229">
        <f t="shared" si="58"/>
        <v>6.102138702875548</v>
      </c>
      <c r="J48" s="183">
        <f t="shared" si="6"/>
        <v>170.75</v>
      </c>
      <c r="K48" s="178">
        <f t="shared" si="59"/>
        <v>63.773259159792836</v>
      </c>
      <c r="L48" s="229">
        <f t="shared" si="47"/>
        <v>28.567125969429963</v>
      </c>
      <c r="M48" s="183">
        <f t="shared" si="0"/>
        <v>118.64469704414671</v>
      </c>
      <c r="N48" s="178">
        <f t="shared" si="53"/>
        <v>9.0150963888124593</v>
      </c>
      <c r="O48" s="178">
        <f t="shared" si="48"/>
        <v>2.8234186522263061</v>
      </c>
      <c r="P48" s="209"/>
      <c r="Q48" s="178">
        <f>D46+D47+D48</f>
        <v>3284.68</v>
      </c>
      <c r="R48" s="178">
        <f t="shared" si="60"/>
        <v>49.43133222935964</v>
      </c>
      <c r="S48" s="178">
        <f t="shared" si="61"/>
        <v>-8.1542376198864837</v>
      </c>
      <c r="T48" s="183">
        <f>G46+G47+G48</f>
        <v>3079.24</v>
      </c>
      <c r="U48" s="178">
        <f t="shared" si="62"/>
        <v>42.331390430936068</v>
      </c>
      <c r="V48" s="178">
        <f t="shared" si="54"/>
        <v>2.9460536521436653</v>
      </c>
      <c r="W48" s="263">
        <f t="shared" si="9"/>
        <v>205.44000000000005</v>
      </c>
      <c r="X48" s="183">
        <f t="shared" si="52"/>
        <v>-64.892853480980222</v>
      </c>
      <c r="Y48" s="183">
        <f t="shared" si="10"/>
        <v>106.67177615255711</v>
      </c>
      <c r="Z48" s="265">
        <f t="shared" si="52"/>
        <v>-10.782629229808293</v>
      </c>
    </row>
    <row r="49" spans="1:26" s="60" customFormat="1" ht="12" customHeight="1">
      <c r="A49" s="599"/>
      <c r="B49" s="291"/>
      <c r="C49" s="65" t="s">
        <v>3</v>
      </c>
      <c r="D49" s="181">
        <f>SUM(D173:D175)</f>
        <v>1149</v>
      </c>
      <c r="E49" s="179">
        <f t="shared" si="55"/>
        <v>5.7465763510528678</v>
      </c>
      <c r="F49" s="231">
        <f t="shared" si="56"/>
        <v>48.80335681723993</v>
      </c>
      <c r="G49" s="181">
        <f>SUM(G173:G175)</f>
        <v>1007.14</v>
      </c>
      <c r="H49" s="179">
        <f t="shared" si="57"/>
        <v>9.9725925683274994</v>
      </c>
      <c r="I49" s="231">
        <f t="shared" si="58"/>
        <v>7.1402736111997545</v>
      </c>
      <c r="J49" s="181">
        <f t="shared" si="6"/>
        <v>141.86000000000001</v>
      </c>
      <c r="K49" s="179">
        <f t="shared" si="59"/>
        <v>-16.919472913616396</v>
      </c>
      <c r="L49" s="231">
        <f t="shared" si="47"/>
        <v>-184.51090194209465</v>
      </c>
      <c r="M49" s="181">
        <f t="shared" si="0"/>
        <v>114.08543002958874</v>
      </c>
      <c r="N49" s="179">
        <f t="shared" si="53"/>
        <v>-3.842790388567896</v>
      </c>
      <c r="O49" s="179">
        <f t="shared" si="48"/>
        <v>38.886481993905385</v>
      </c>
      <c r="P49" s="209"/>
      <c r="Q49" s="179">
        <f>D46+D47+D48+D49</f>
        <v>4433.68</v>
      </c>
      <c r="R49" s="179">
        <f t="shared" si="60"/>
        <v>34.98057649451394</v>
      </c>
      <c r="S49" s="179">
        <f t="shared" si="61"/>
        <v>1.9597742649121841</v>
      </c>
      <c r="T49" s="181">
        <f>G46+G47+G48+G49</f>
        <v>4086.3799999999997</v>
      </c>
      <c r="U49" s="179">
        <f t="shared" si="62"/>
        <v>32.707421311752228</v>
      </c>
      <c r="V49" s="179">
        <f t="shared" si="54"/>
        <v>3.9489817203152144</v>
      </c>
      <c r="W49" s="266">
        <f t="shared" si="9"/>
        <v>347.30000000000064</v>
      </c>
      <c r="X49" s="181">
        <f t="shared" si="52"/>
        <v>-16.77849132560134</v>
      </c>
      <c r="Y49" s="181">
        <f t="shared" si="10"/>
        <v>108.49896485397836</v>
      </c>
      <c r="Z49" s="267">
        <f t="shared" si="52"/>
        <v>-1.9136382314500988</v>
      </c>
    </row>
    <row r="50" spans="1:26" s="60" customFormat="1" ht="12" customHeight="1">
      <c r="A50" s="272"/>
      <c r="B50" s="292"/>
      <c r="C50" s="79" t="s">
        <v>0</v>
      </c>
      <c r="D50" s="182">
        <f>SUM(D176:D178)</f>
        <v>1312.0700000000002</v>
      </c>
      <c r="E50" s="180">
        <f t="shared" ref="E50:E55" si="63">((D50/D49)-1)*100</f>
        <v>14.192341166231515</v>
      </c>
      <c r="F50" s="233">
        <f t="shared" ref="F50:F55" si="64">((D50/D46)-1)*100</f>
        <v>43.623228066334654</v>
      </c>
      <c r="G50" s="182">
        <f>SUM(G176:G178)</f>
        <v>1015.9200000000001</v>
      </c>
      <c r="H50" s="180">
        <f t="shared" si="57"/>
        <v>0.87177552276744841</v>
      </c>
      <c r="I50" s="233">
        <f t="shared" si="58"/>
        <v>3.336317031491598</v>
      </c>
      <c r="J50" s="183">
        <f t="shared" si="6"/>
        <v>296.15000000000009</v>
      </c>
      <c r="K50" s="178">
        <f t="shared" si="59"/>
        <v>108.76215987593407</v>
      </c>
      <c r="L50" s="229">
        <f t="shared" si="47"/>
        <v>-525.68635906281486</v>
      </c>
      <c r="M50" s="183">
        <f t="shared" si="0"/>
        <v>129.15091739507048</v>
      </c>
      <c r="N50" s="178">
        <f t="shared" si="53"/>
        <v>13.205443816598162</v>
      </c>
      <c r="O50" s="178">
        <f t="shared" si="48"/>
        <v>38.986207552341632</v>
      </c>
      <c r="P50" s="209"/>
      <c r="Q50" s="180">
        <f>D50</f>
        <v>1312.0700000000002</v>
      </c>
      <c r="R50" s="180" t="s">
        <v>20</v>
      </c>
      <c r="S50" s="180">
        <f t="shared" si="61"/>
        <v>43.623228066334654</v>
      </c>
      <c r="T50" s="182">
        <f>G50</f>
        <v>1015.9200000000001</v>
      </c>
      <c r="U50" s="180" t="s">
        <v>20</v>
      </c>
      <c r="V50" s="180">
        <f t="shared" si="54"/>
        <v>3.336317031491598</v>
      </c>
      <c r="W50" s="263">
        <f t="shared" si="9"/>
        <v>296.15000000000009</v>
      </c>
      <c r="X50" s="183">
        <f t="shared" si="52"/>
        <v>-525.68635906281486</v>
      </c>
      <c r="Y50" s="183">
        <f t="shared" si="10"/>
        <v>129.15091739507048</v>
      </c>
      <c r="Z50" s="265">
        <f t="shared" si="52"/>
        <v>38.986207552341632</v>
      </c>
    </row>
    <row r="51" spans="1:26" s="60" customFormat="1" ht="12" customHeight="1">
      <c r="A51" s="270">
        <v>2003</v>
      </c>
      <c r="B51" s="290"/>
      <c r="C51" s="46" t="s">
        <v>1</v>
      </c>
      <c r="D51" s="183">
        <f>SUM(D179:D181)</f>
        <v>1344.0800000000002</v>
      </c>
      <c r="E51" s="178">
        <f t="shared" si="63"/>
        <v>2.439656420770242</v>
      </c>
      <c r="F51" s="229">
        <f t="shared" si="64"/>
        <v>4.6326786395447739</v>
      </c>
      <c r="G51" s="183">
        <f>SUM(G179:G181)</f>
        <v>1031.51</v>
      </c>
      <c r="H51" s="178">
        <f t="shared" si="57"/>
        <v>1.5345696511536167</v>
      </c>
      <c r="I51" s="229">
        <f t="shared" si="58"/>
        <v>-12.606857520481906</v>
      </c>
      <c r="J51" s="183">
        <f t="shared" si="6"/>
        <v>312.57000000000016</v>
      </c>
      <c r="K51" s="178">
        <f t="shared" si="59"/>
        <v>5.5444875907479485</v>
      </c>
      <c r="L51" s="229">
        <f t="shared" si="47"/>
        <v>199.79858047189737</v>
      </c>
      <c r="M51" s="183">
        <f t="shared" si="0"/>
        <v>130.30217835988017</v>
      </c>
      <c r="N51" s="178">
        <f t="shared" si="53"/>
        <v>0.89140750064360397</v>
      </c>
      <c r="O51" s="178">
        <f t="shared" si="48"/>
        <v>19.726417509322314</v>
      </c>
      <c r="P51" s="209"/>
      <c r="Q51" s="178">
        <f>D50+D51</f>
        <v>2656.1500000000005</v>
      </c>
      <c r="R51" s="178">
        <f>Q51*100/Q50-100</f>
        <v>102.43965642077026</v>
      </c>
      <c r="S51" s="178">
        <f t="shared" si="61"/>
        <v>20.83735191891256</v>
      </c>
      <c r="T51" s="183">
        <f>G50+G51</f>
        <v>2047.43</v>
      </c>
      <c r="U51" s="178">
        <f>T51*100/T50-100</f>
        <v>101.53456965115362</v>
      </c>
      <c r="V51" s="178">
        <f t="shared" si="54"/>
        <v>-5.3618559417221601</v>
      </c>
      <c r="W51" s="263">
        <f t="shared" si="9"/>
        <v>608.72000000000048</v>
      </c>
      <c r="X51" s="183">
        <f t="shared" si="52"/>
        <v>1654.7420005765337</v>
      </c>
      <c r="Y51" s="183">
        <f t="shared" si="10"/>
        <v>129.73093097199907</v>
      </c>
      <c r="Z51" s="265">
        <f t="shared" si="52"/>
        <v>27.683560493854721</v>
      </c>
    </row>
    <row r="52" spans="1:26" s="60" customFormat="1" ht="12" customHeight="1">
      <c r="A52" s="270"/>
      <c r="B52" s="290"/>
      <c r="C52" s="46" t="s">
        <v>2</v>
      </c>
      <c r="D52" s="183">
        <f>SUM(D182:D184)</f>
        <v>1142.26</v>
      </c>
      <c r="E52" s="178">
        <f t="shared" si="63"/>
        <v>-15.015475269329215</v>
      </c>
      <c r="F52" s="229">
        <f t="shared" si="64"/>
        <v>5.1262700633190939</v>
      </c>
      <c r="G52" s="183">
        <f>SUM(G182:G184)</f>
        <v>976.03</v>
      </c>
      <c r="H52" s="178">
        <f t="shared" si="57"/>
        <v>-5.3785227482040954</v>
      </c>
      <c r="I52" s="229">
        <f t="shared" si="58"/>
        <v>6.5755997423046386</v>
      </c>
      <c r="J52" s="183">
        <f t="shared" si="6"/>
        <v>166.23000000000002</v>
      </c>
      <c r="K52" s="178">
        <f t="shared" si="59"/>
        <v>-46.818312697955676</v>
      </c>
      <c r="L52" s="229">
        <f t="shared" si="47"/>
        <v>-2.6471449487554755</v>
      </c>
      <c r="M52" s="183">
        <f t="shared" si="0"/>
        <v>117.03123879388953</v>
      </c>
      <c r="N52" s="178">
        <f t="shared" si="53"/>
        <v>-10.184741140196273</v>
      </c>
      <c r="O52" s="178">
        <f t="shared" si="48"/>
        <v>-1.359907598446497</v>
      </c>
      <c r="P52" s="209"/>
      <c r="Q52" s="178">
        <f>D50+D51+D52</f>
        <v>3798.4100000000008</v>
      </c>
      <c r="R52" s="178">
        <f t="shared" si="60"/>
        <v>43.00434839899853</v>
      </c>
      <c r="S52" s="178">
        <f t="shared" si="61"/>
        <v>15.640184127525391</v>
      </c>
      <c r="T52" s="183">
        <f>G50+G51+G52</f>
        <v>3023.46</v>
      </c>
      <c r="U52" s="178">
        <f t="shared" si="62"/>
        <v>47.670982646537368</v>
      </c>
      <c r="V52" s="178">
        <f t="shared" si="54"/>
        <v>-1.8114859510788284</v>
      </c>
      <c r="W52" s="263">
        <f t="shared" si="9"/>
        <v>774.95000000000073</v>
      </c>
      <c r="X52" s="183">
        <f t="shared" si="52"/>
        <v>277.21475856697845</v>
      </c>
      <c r="Y52" s="183">
        <f t="shared" si="10"/>
        <v>125.63123044458999</v>
      </c>
      <c r="Z52" s="265">
        <f t="shared" si="52"/>
        <v>17.773637016147493</v>
      </c>
    </row>
    <row r="53" spans="1:26" s="60" customFormat="1" ht="12" customHeight="1">
      <c r="A53" s="271"/>
      <c r="B53" s="291"/>
      <c r="C53" s="65" t="s">
        <v>3</v>
      </c>
      <c r="D53" s="181">
        <f>SUM(D185:D187)</f>
        <v>1308.47</v>
      </c>
      <c r="E53" s="179">
        <f t="shared" si="63"/>
        <v>14.550977885945414</v>
      </c>
      <c r="F53" s="231">
        <f t="shared" si="64"/>
        <v>13.879025239338549</v>
      </c>
      <c r="G53" s="181">
        <f>SUM(G185:G187)</f>
        <v>1115.56</v>
      </c>
      <c r="H53" s="179">
        <f t="shared" si="57"/>
        <v>14.295667141378843</v>
      </c>
      <c r="I53" s="231">
        <f t="shared" si="58"/>
        <v>10.765136922374241</v>
      </c>
      <c r="J53" s="181">
        <f t="shared" si="6"/>
        <v>192.91000000000008</v>
      </c>
      <c r="K53" s="179">
        <f t="shared" si="59"/>
        <v>16.050051133971046</v>
      </c>
      <c r="L53" s="231">
        <f t="shared" si="47"/>
        <v>35.986183561257626</v>
      </c>
      <c r="M53" s="181">
        <f t="shared" si="0"/>
        <v>117.29266018860483</v>
      </c>
      <c r="N53" s="179">
        <f t="shared" si="53"/>
        <v>0.22337744811511406</v>
      </c>
      <c r="O53" s="179">
        <f t="shared" si="48"/>
        <v>2.8112530742832709</v>
      </c>
      <c r="P53" s="209"/>
      <c r="Q53" s="179">
        <f>D50+D51+D52+D53</f>
        <v>5106.880000000001</v>
      </c>
      <c r="R53" s="179">
        <f t="shared" si="60"/>
        <v>34.447834751909369</v>
      </c>
      <c r="S53" s="179">
        <f t="shared" si="61"/>
        <v>15.183775103300201</v>
      </c>
      <c r="T53" s="181">
        <f>G50+G51+G52+G53</f>
        <v>4139.0200000000004</v>
      </c>
      <c r="U53" s="179">
        <f t="shared" si="62"/>
        <v>36.896800354560696</v>
      </c>
      <c r="V53" s="179">
        <f t="shared" si="54"/>
        <v>1.288181715846326</v>
      </c>
      <c r="W53" s="266">
        <f t="shared" si="9"/>
        <v>967.86000000000058</v>
      </c>
      <c r="X53" s="181">
        <f t="shared" si="52"/>
        <v>178.68125539879034</v>
      </c>
      <c r="Y53" s="181">
        <f t="shared" si="10"/>
        <v>123.38379616430943</v>
      </c>
      <c r="Z53" s="267">
        <f t="shared" si="52"/>
        <v>13.718869419965053</v>
      </c>
    </row>
    <row r="54" spans="1:26" s="60" customFormat="1" ht="12" customHeight="1">
      <c r="A54" s="610">
        <v>2004</v>
      </c>
      <c r="B54" s="292"/>
      <c r="C54" s="79" t="s">
        <v>0</v>
      </c>
      <c r="D54" s="182">
        <f>SUM(D188:D190)</f>
        <v>1259.69</v>
      </c>
      <c r="E54" s="180">
        <f t="shared" si="63"/>
        <v>-3.7280182197528378</v>
      </c>
      <c r="F54" s="233">
        <f t="shared" si="64"/>
        <v>-3.9921650521694829</v>
      </c>
      <c r="G54" s="182">
        <f>SUM(G188:G190)</f>
        <v>1085.48</v>
      </c>
      <c r="H54" s="180">
        <f t="shared" ref="H54:H59" si="65">((G54/G53)-1)*100</f>
        <v>-2.6964035999856528</v>
      </c>
      <c r="I54" s="233">
        <f t="shared" ref="I54:I59" si="66">((G54/G50)-1)*100</f>
        <v>6.8469958264430142</v>
      </c>
      <c r="J54" s="183">
        <f t="shared" si="6"/>
        <v>174.21000000000004</v>
      </c>
      <c r="K54" s="178">
        <f t="shared" si="59"/>
        <v>-9.6936395210201809</v>
      </c>
      <c r="L54" s="229">
        <f t="shared" si="47"/>
        <v>-41.175080195846704</v>
      </c>
      <c r="M54" s="183">
        <f t="shared" si="0"/>
        <v>116.04912112613775</v>
      </c>
      <c r="N54" s="178">
        <f t="shared" si="53"/>
        <v>-1.0602019431288245</v>
      </c>
      <c r="O54" s="178">
        <f t="shared" si="48"/>
        <v>-10.144563068688516</v>
      </c>
      <c r="P54" s="209"/>
      <c r="Q54" s="180">
        <f>D54</f>
        <v>1259.69</v>
      </c>
      <c r="R54" s="180" t="s">
        <v>20</v>
      </c>
      <c r="S54" s="180">
        <f>((Q54/Q50)-1)*100</f>
        <v>-3.9921650521694829</v>
      </c>
      <c r="T54" s="182">
        <f>G54</f>
        <v>1085.48</v>
      </c>
      <c r="U54" s="180" t="s">
        <v>20</v>
      </c>
      <c r="V54" s="180">
        <f t="shared" si="54"/>
        <v>6.8469958264430142</v>
      </c>
      <c r="W54" s="263">
        <f t="shared" si="9"/>
        <v>174.21000000000004</v>
      </c>
      <c r="X54" s="183">
        <f t="shared" si="52"/>
        <v>-41.175080195846704</v>
      </c>
      <c r="Y54" s="183">
        <f t="shared" si="10"/>
        <v>116.04912112613775</v>
      </c>
      <c r="Z54" s="265">
        <f t="shared" si="52"/>
        <v>-10.144563068688516</v>
      </c>
    </row>
    <row r="55" spans="1:26" s="60" customFormat="1" ht="12" customHeight="1">
      <c r="A55" s="598"/>
      <c r="B55" s="290"/>
      <c r="C55" s="46" t="s">
        <v>1</v>
      </c>
      <c r="D55" s="183">
        <f>SUM(D191:D193)</f>
        <v>1331.54</v>
      </c>
      <c r="E55" s="178">
        <f t="shared" si="63"/>
        <v>5.7037842643824943</v>
      </c>
      <c r="F55" s="229">
        <f t="shared" si="64"/>
        <v>-0.93298017975121939</v>
      </c>
      <c r="G55" s="183">
        <f>SUM(G191:G193)</f>
        <v>1185.75</v>
      </c>
      <c r="H55" s="178">
        <f t="shared" si="65"/>
        <v>9.2373880679515139</v>
      </c>
      <c r="I55" s="229">
        <f t="shared" si="66"/>
        <v>14.952836133435454</v>
      </c>
      <c r="J55" s="183">
        <f t="shared" si="6"/>
        <v>145.78999999999996</v>
      </c>
      <c r="K55" s="178">
        <f t="shared" si="59"/>
        <v>-16.313644452098085</v>
      </c>
      <c r="L55" s="229">
        <f t="shared" si="47"/>
        <v>-53.35764788687338</v>
      </c>
      <c r="M55" s="183">
        <f t="shared" si="0"/>
        <v>112.29517183217372</v>
      </c>
      <c r="N55" s="178">
        <f t="shared" si="53"/>
        <v>-3.2347933853662969</v>
      </c>
      <c r="O55" s="178">
        <f t="shared" si="48"/>
        <v>-13.819420944731331</v>
      </c>
      <c r="P55" s="209"/>
      <c r="Q55" s="178">
        <f>SUM(D54+D55)</f>
        <v>2591.23</v>
      </c>
      <c r="R55" s="178">
        <f>Q55*100/Q54-100</f>
        <v>105.70378426438251</v>
      </c>
      <c r="S55" s="178">
        <f t="shared" si="61"/>
        <v>-2.4441390734710189</v>
      </c>
      <c r="T55" s="183">
        <f>SUM(G54+G55)</f>
        <v>2271.23</v>
      </c>
      <c r="U55" s="178">
        <f>T55*100/T54-100</f>
        <v>109.23738806795151</v>
      </c>
      <c r="V55" s="178">
        <f t="shared" si="54"/>
        <v>10.930776632168126</v>
      </c>
      <c r="W55" s="263">
        <f t="shared" si="9"/>
        <v>320</v>
      </c>
      <c r="X55" s="183">
        <f t="shared" si="52"/>
        <v>-47.430674201603409</v>
      </c>
      <c r="Y55" s="183">
        <f t="shared" si="10"/>
        <v>114.08928201899411</v>
      </c>
      <c r="Z55" s="265">
        <f t="shared" si="52"/>
        <v>-12.056992758635976</v>
      </c>
    </row>
    <row r="56" spans="1:26" s="60" customFormat="1" ht="12" customHeight="1">
      <c r="A56" s="598"/>
      <c r="B56" s="290"/>
      <c r="C56" s="46" t="s">
        <v>2</v>
      </c>
      <c r="D56" s="183">
        <f>SUM(D194:D196)</f>
        <v>1132.29</v>
      </c>
      <c r="E56" s="178">
        <f t="shared" ref="E56:E61" si="67">((D56/D55)-1)*100</f>
        <v>-14.963876413776534</v>
      </c>
      <c r="F56" s="229">
        <f t="shared" ref="F56:F61" si="68">((D56/D52)-1)*100</f>
        <v>-0.87283105422583107</v>
      </c>
      <c r="G56" s="183">
        <f>SUM(G194:G196)</f>
        <v>1020.53</v>
      </c>
      <c r="H56" s="178">
        <f t="shared" si="65"/>
        <v>-13.933797174783891</v>
      </c>
      <c r="I56" s="229">
        <f t="shared" si="66"/>
        <v>4.5592860875178109</v>
      </c>
      <c r="J56" s="183">
        <f t="shared" si="6"/>
        <v>111.75999999999999</v>
      </c>
      <c r="K56" s="178">
        <f t="shared" si="59"/>
        <v>-23.341792989916989</v>
      </c>
      <c r="L56" s="229">
        <f t="shared" si="47"/>
        <v>-32.767851771641709</v>
      </c>
      <c r="M56" s="183">
        <f t="shared" si="0"/>
        <v>110.95117243001185</v>
      </c>
      <c r="N56" s="178">
        <f t="shared" si="53"/>
        <v>-1.1968452251629236</v>
      </c>
      <c r="O56" s="178">
        <f t="shared" si="48"/>
        <v>-5.1952507950339903</v>
      </c>
      <c r="P56" s="209"/>
      <c r="Q56" s="178">
        <f>SUM(D54+D55+D56)</f>
        <v>3723.52</v>
      </c>
      <c r="R56" s="178">
        <f>((Q56/Q55)-1)*100</f>
        <v>43.697008756459276</v>
      </c>
      <c r="S56" s="178">
        <f t="shared" si="61"/>
        <v>-1.9716144386730416</v>
      </c>
      <c r="T56" s="183">
        <f>SUM(G54+G55+G56)</f>
        <v>3291.76</v>
      </c>
      <c r="U56" s="178">
        <f>((T56/T55)-1)*100</f>
        <v>44.932921808887706</v>
      </c>
      <c r="V56" s="178">
        <f t="shared" si="54"/>
        <v>8.8739391293418901</v>
      </c>
      <c r="W56" s="263">
        <f t="shared" si="9"/>
        <v>431.75999999999976</v>
      </c>
      <c r="X56" s="183">
        <f t="shared" si="52"/>
        <v>-44.285437770178802</v>
      </c>
      <c r="Y56" s="183">
        <f t="shared" si="10"/>
        <v>113.11638758597225</v>
      </c>
      <c r="Z56" s="265">
        <f t="shared" si="52"/>
        <v>-9.961569917232838</v>
      </c>
    </row>
    <row r="57" spans="1:26" s="60" customFormat="1" ht="12" customHeight="1">
      <c r="A57" s="599"/>
      <c r="B57" s="291"/>
      <c r="C57" s="65" t="s">
        <v>3</v>
      </c>
      <c r="D57" s="181">
        <f>SUM(D197:D199)</f>
        <v>1199.3400000000001</v>
      </c>
      <c r="E57" s="179">
        <f t="shared" si="67"/>
        <v>5.9216278515221488</v>
      </c>
      <c r="F57" s="231">
        <f t="shared" si="68"/>
        <v>-8.3402752833461875</v>
      </c>
      <c r="G57" s="181">
        <f>SUM(G197:G199)</f>
        <v>1162.7</v>
      </c>
      <c r="H57" s="179">
        <f t="shared" si="65"/>
        <v>13.930996639001304</v>
      </c>
      <c r="I57" s="231">
        <f t="shared" si="66"/>
        <v>4.225680375775398</v>
      </c>
      <c r="J57" s="181">
        <f t="shared" si="6"/>
        <v>36.6400000000001</v>
      </c>
      <c r="K57" s="179">
        <f t="shared" si="59"/>
        <v>-67.215461703650575</v>
      </c>
      <c r="L57" s="231">
        <f t="shared" si="47"/>
        <v>-81.006687056140123</v>
      </c>
      <c r="M57" s="181">
        <f t="shared" si="0"/>
        <v>103.15128580029243</v>
      </c>
      <c r="N57" s="179">
        <f t="shared" si="53"/>
        <v>-7.0300173120203873</v>
      </c>
      <c r="O57" s="179">
        <f t="shared" si="48"/>
        <v>-12.056487051767162</v>
      </c>
      <c r="P57" s="209"/>
      <c r="Q57" s="179">
        <f>SUM(D54:D57)</f>
        <v>4922.8600000000006</v>
      </c>
      <c r="R57" s="179">
        <f>((Q57/Q56)-1)*100</f>
        <v>32.209844448264022</v>
      </c>
      <c r="S57" s="179">
        <f>((Q57/Q53)-1)*100</f>
        <v>-3.6033742715709027</v>
      </c>
      <c r="T57" s="181">
        <f>SUM(G54:G57)</f>
        <v>4454.46</v>
      </c>
      <c r="U57" s="179">
        <f>((T57/T56)-1)*100</f>
        <v>35.321530123702807</v>
      </c>
      <c r="V57" s="179">
        <f t="shared" ref="V57:V62" si="69">((T57/T53)-1)*100</f>
        <v>7.6211277065585392</v>
      </c>
      <c r="W57" s="266">
        <f t="shared" si="9"/>
        <v>468.40000000000055</v>
      </c>
      <c r="X57" s="181">
        <f t="shared" si="52"/>
        <v>-51.604570909015735</v>
      </c>
      <c r="Y57" s="181">
        <f t="shared" si="10"/>
        <v>110.51530376297016</v>
      </c>
      <c r="Z57" s="267">
        <f t="shared" si="52"/>
        <v>-10.429645384068408</v>
      </c>
    </row>
    <row r="58" spans="1:26" s="60" customFormat="1" ht="12" customHeight="1">
      <c r="A58" s="610">
        <v>2005</v>
      </c>
      <c r="B58" s="292"/>
      <c r="C58" s="79" t="s">
        <v>0</v>
      </c>
      <c r="D58" s="182">
        <f>SUM(D200:D202)</f>
        <v>1195.8800000000001</v>
      </c>
      <c r="E58" s="180">
        <f t="shared" si="67"/>
        <v>-0.28849200393550323</v>
      </c>
      <c r="F58" s="233">
        <f t="shared" si="68"/>
        <v>-5.0655319959672536</v>
      </c>
      <c r="G58" s="182">
        <f>SUM(G200:G202)</f>
        <v>1040.2</v>
      </c>
      <c r="H58" s="180">
        <f t="shared" si="65"/>
        <v>-10.535821794099942</v>
      </c>
      <c r="I58" s="233">
        <f t="shared" si="66"/>
        <v>-4.1714264657110149</v>
      </c>
      <c r="J58" s="183">
        <f t="shared" si="6"/>
        <v>155.68000000000006</v>
      </c>
      <c r="K58" s="178">
        <f t="shared" si="59"/>
        <v>324.89082969432212</v>
      </c>
      <c r="L58" s="229">
        <f t="shared" si="47"/>
        <v>-10.636588025945681</v>
      </c>
      <c r="M58" s="183">
        <f t="shared" si="0"/>
        <v>114.9663526244953</v>
      </c>
      <c r="N58" s="178">
        <f t="shared" si="53"/>
        <v>11.454114926960401</v>
      </c>
      <c r="O58" s="178">
        <f t="shared" si="48"/>
        <v>-0.93302602478613217</v>
      </c>
      <c r="P58" s="209"/>
      <c r="Q58" s="180">
        <f>D58</f>
        <v>1195.8800000000001</v>
      </c>
      <c r="R58" s="180" t="s">
        <v>20</v>
      </c>
      <c r="S58" s="180">
        <f>((Q58/Q54)-1)*100</f>
        <v>-5.0655319959672536</v>
      </c>
      <c r="T58" s="182">
        <f>G58</f>
        <v>1040.2</v>
      </c>
      <c r="U58" s="180" t="s">
        <v>20</v>
      </c>
      <c r="V58" s="180">
        <f t="shared" si="69"/>
        <v>-4.1714264657110149</v>
      </c>
      <c r="W58" s="263">
        <f t="shared" si="9"/>
        <v>155.68000000000006</v>
      </c>
      <c r="X58" s="183">
        <f t="shared" si="52"/>
        <v>-10.636588025945681</v>
      </c>
      <c r="Y58" s="183">
        <f t="shared" si="10"/>
        <v>114.9663526244953</v>
      </c>
      <c r="Z58" s="265">
        <f t="shared" si="52"/>
        <v>-0.93302602478613217</v>
      </c>
    </row>
    <row r="59" spans="1:26" s="60" customFormat="1" ht="12" customHeight="1">
      <c r="A59" s="622"/>
      <c r="B59" s="293"/>
      <c r="C59" s="46" t="s">
        <v>1</v>
      </c>
      <c r="D59" s="183">
        <f>SUM(D203:D205)</f>
        <v>1374.63</v>
      </c>
      <c r="E59" s="178">
        <f t="shared" si="67"/>
        <v>14.947151888149302</v>
      </c>
      <c r="F59" s="229">
        <f t="shared" si="68"/>
        <v>3.2361025579404457</v>
      </c>
      <c r="G59" s="183">
        <f>SUM(G203:G205)</f>
        <v>1222.0999999999999</v>
      </c>
      <c r="H59" s="178">
        <f t="shared" si="65"/>
        <v>17.487021726591024</v>
      </c>
      <c r="I59" s="229">
        <f t="shared" si="66"/>
        <v>3.0655703141471591</v>
      </c>
      <c r="J59" s="183">
        <f t="shared" si="6"/>
        <v>152.5300000000002</v>
      </c>
      <c r="K59" s="178">
        <f t="shared" si="59"/>
        <v>-2.023381294963944</v>
      </c>
      <c r="L59" s="229">
        <f t="shared" si="47"/>
        <v>4.6230880032925636</v>
      </c>
      <c r="M59" s="183">
        <f t="shared" si="0"/>
        <v>112.48097537026432</v>
      </c>
      <c r="N59" s="178">
        <f t="shared" si="53"/>
        <v>-2.1618301333336643</v>
      </c>
      <c r="O59" s="178">
        <f t="shared" si="48"/>
        <v>0.16545995260444091</v>
      </c>
      <c r="P59" s="209"/>
      <c r="Q59" s="178">
        <f>SUM(D58:D59)</f>
        <v>2570.5100000000002</v>
      </c>
      <c r="R59" s="178">
        <v>32.522443623191165</v>
      </c>
      <c r="S59" s="178">
        <v>-4.2994372628338944</v>
      </c>
      <c r="T59" s="183">
        <f>SUM(G58:G59)</f>
        <v>2262.3000000000002</v>
      </c>
      <c r="U59" s="178">
        <f t="shared" ref="U59:U68" si="70">((T59/T58)-1)*100</f>
        <v>117.48702172659105</v>
      </c>
      <c r="V59" s="178">
        <f t="shared" si="69"/>
        <v>-0.39317902634254942</v>
      </c>
      <c r="W59" s="263">
        <f t="shared" si="9"/>
        <v>308.21000000000004</v>
      </c>
      <c r="X59" s="183">
        <f t="shared" si="52"/>
        <v>-3.6843749999999842</v>
      </c>
      <c r="Y59" s="183">
        <f t="shared" si="10"/>
        <v>113.62374574548026</v>
      </c>
      <c r="Z59" s="265">
        <f t="shared" si="52"/>
        <v>-0.40804558086038334</v>
      </c>
    </row>
    <row r="60" spans="1:26" s="60" customFormat="1" ht="12" customHeight="1">
      <c r="A60" s="622"/>
      <c r="B60" s="293"/>
      <c r="C60" s="45" t="s">
        <v>2</v>
      </c>
      <c r="D60" s="183">
        <f>SUM(D206:D208)</f>
        <v>1142.03</v>
      </c>
      <c r="E60" s="178">
        <f t="shared" si="67"/>
        <v>-16.920916901275262</v>
      </c>
      <c r="F60" s="229">
        <f t="shared" si="68"/>
        <v>0.86020365807346622</v>
      </c>
      <c r="G60" s="183">
        <f>SUM(G206:G208)</f>
        <v>971.98</v>
      </c>
      <c r="H60" s="178">
        <f t="shared" ref="H60:H65" si="71">((G60/G59)-1)*100</f>
        <v>-20.466410277391368</v>
      </c>
      <c r="I60" s="229">
        <f t="shared" ref="I60:I65" si="72">((G60/G56)-1)*100</f>
        <v>-4.7573319745622289</v>
      </c>
      <c r="J60" s="183">
        <f t="shared" si="6"/>
        <v>170.04999999999995</v>
      </c>
      <c r="K60" s="178">
        <f t="shared" si="59"/>
        <v>11.486264997049588</v>
      </c>
      <c r="L60" s="229">
        <f t="shared" si="47"/>
        <v>52.156406585540417</v>
      </c>
      <c r="M60" s="183">
        <f t="shared" si="0"/>
        <v>117.49521595094549</v>
      </c>
      <c r="N60" s="178">
        <f t="shared" si="53"/>
        <v>4.4578565967936523</v>
      </c>
      <c r="O60" s="178">
        <f t="shared" si="48"/>
        <v>5.8981292199157487</v>
      </c>
      <c r="P60" s="209"/>
      <c r="Q60" s="178">
        <f>SUM(D58:D60)</f>
        <v>3712.54</v>
      </c>
      <c r="R60" s="178">
        <f t="shared" ref="R60:R65" si="73">((Q60/Q59)-1)*100</f>
        <v>44.428148499714062</v>
      </c>
      <c r="S60" s="178">
        <f t="shared" ref="S60:S66" si="74">((Q60/Q56)-1)*100</f>
        <v>-0.29488226194568368</v>
      </c>
      <c r="T60" s="183">
        <f>SUM(G58:G60)</f>
        <v>3234.28</v>
      </c>
      <c r="U60" s="178">
        <f t="shared" si="70"/>
        <v>42.964239932811729</v>
      </c>
      <c r="V60" s="178">
        <f t="shared" si="69"/>
        <v>-1.7461783362092032</v>
      </c>
      <c r="W60" s="263">
        <f t="shared" si="9"/>
        <v>478.25999999999976</v>
      </c>
      <c r="X60" s="183">
        <f t="shared" si="52"/>
        <v>10.769872151195115</v>
      </c>
      <c r="Y60" s="183">
        <f t="shared" si="10"/>
        <v>114.78721693854581</v>
      </c>
      <c r="Z60" s="265">
        <f t="shared" si="52"/>
        <v>1.4770886767433877</v>
      </c>
    </row>
    <row r="61" spans="1:26" s="60" customFormat="1" ht="12" customHeight="1">
      <c r="A61" s="609"/>
      <c r="B61" s="294"/>
      <c r="C61" s="65" t="s">
        <v>3</v>
      </c>
      <c r="D61" s="181">
        <f>SUM(D209:D211)</f>
        <v>1181.75</v>
      </c>
      <c r="E61" s="179">
        <f t="shared" si="67"/>
        <v>3.478017214959328</v>
      </c>
      <c r="F61" s="231">
        <f t="shared" si="68"/>
        <v>-1.4666399853252687</v>
      </c>
      <c r="G61" s="181">
        <f>SUM(G209:G211)</f>
        <v>1134.73</v>
      </c>
      <c r="H61" s="179">
        <f t="shared" si="71"/>
        <v>16.744171690775534</v>
      </c>
      <c r="I61" s="231">
        <f t="shared" si="72"/>
        <v>-2.4056076373957236</v>
      </c>
      <c r="J61" s="181">
        <f t="shared" si="6"/>
        <v>47.019999999999982</v>
      </c>
      <c r="K61" s="179">
        <f t="shared" si="59"/>
        <v>-72.349309026756842</v>
      </c>
      <c r="L61" s="231">
        <f t="shared" si="47"/>
        <v>28.329694323143695</v>
      </c>
      <c r="M61" s="181">
        <f t="shared" si="0"/>
        <v>104.14371700757007</v>
      </c>
      <c r="N61" s="179">
        <f t="shared" si="53"/>
        <v>-11.363440490164045</v>
      </c>
      <c r="O61" s="179">
        <f t="shared" si="48"/>
        <v>0.96211229901588258</v>
      </c>
      <c r="P61" s="209"/>
      <c r="Q61" s="179">
        <f>SUM(D58:D61)</f>
        <v>4894.29</v>
      </c>
      <c r="R61" s="179">
        <f t="shared" si="73"/>
        <v>31.831306868074137</v>
      </c>
      <c r="S61" s="179">
        <f t="shared" si="74"/>
        <v>-0.58035369683477889</v>
      </c>
      <c r="T61" s="181">
        <f>SUM(G58:G61)</f>
        <v>4369.01</v>
      </c>
      <c r="U61" s="179">
        <f t="shared" si="70"/>
        <v>35.084470113904786</v>
      </c>
      <c r="V61" s="179">
        <f t="shared" si="69"/>
        <v>-1.918302106203662</v>
      </c>
      <c r="W61" s="266">
        <f t="shared" si="9"/>
        <v>525.27999999999975</v>
      </c>
      <c r="X61" s="181">
        <f t="shared" si="52"/>
        <v>12.143467122117668</v>
      </c>
      <c r="Y61" s="181">
        <f t="shared" si="10"/>
        <v>112.02286101428012</v>
      </c>
      <c r="Z61" s="267">
        <f t="shared" si="52"/>
        <v>1.3641162807128682</v>
      </c>
    </row>
    <row r="62" spans="1:26" s="60" customFormat="1" ht="12" customHeight="1">
      <c r="A62" s="595">
        <v>2006</v>
      </c>
      <c r="B62" s="295"/>
      <c r="C62" s="79" t="s">
        <v>0</v>
      </c>
      <c r="D62" s="182">
        <f>SUM(D212:D214)</f>
        <v>1350.3600000000001</v>
      </c>
      <c r="E62" s="180">
        <f t="shared" ref="E62:E68" si="75">((D62/D61)-1)*100</f>
        <v>14.267823143642921</v>
      </c>
      <c r="F62" s="233">
        <f t="shared" ref="F62:F68" si="76">((D62/D58)-1)*100</f>
        <v>12.917684048566747</v>
      </c>
      <c r="G62" s="182">
        <f>SUM(G212:G214)</f>
        <v>1324.26</v>
      </c>
      <c r="H62" s="180">
        <f t="shared" si="71"/>
        <v>16.702651732130104</v>
      </c>
      <c r="I62" s="233">
        <f t="shared" si="72"/>
        <v>27.308209959623152</v>
      </c>
      <c r="J62" s="183">
        <f t="shared" si="6"/>
        <v>26.100000000000136</v>
      </c>
      <c r="K62" s="178">
        <f t="shared" si="59"/>
        <v>-44.491705657166847</v>
      </c>
      <c r="L62" s="229">
        <f t="shared" si="47"/>
        <v>-83.234840698869391</v>
      </c>
      <c r="M62" s="183">
        <f t="shared" si="0"/>
        <v>101.9709120565448</v>
      </c>
      <c r="N62" s="178">
        <f t="shared" si="53"/>
        <v>-2.0863524113195697</v>
      </c>
      <c r="O62" s="178">
        <f t="shared" si="48"/>
        <v>-11.303690402701028</v>
      </c>
      <c r="P62" s="209"/>
      <c r="Q62" s="180">
        <f>D62</f>
        <v>1350.3600000000001</v>
      </c>
      <c r="R62" s="180" t="s">
        <v>20</v>
      </c>
      <c r="S62" s="180">
        <f t="shared" si="74"/>
        <v>12.917684048566747</v>
      </c>
      <c r="T62" s="182">
        <f>G62</f>
        <v>1324.26</v>
      </c>
      <c r="U62" s="180" t="s">
        <v>20</v>
      </c>
      <c r="V62" s="180">
        <f t="shared" si="69"/>
        <v>27.308209959623152</v>
      </c>
      <c r="W62" s="263">
        <f t="shared" si="9"/>
        <v>26.100000000000136</v>
      </c>
      <c r="X62" s="183">
        <f t="shared" si="52"/>
        <v>-83.234840698869391</v>
      </c>
      <c r="Y62" s="183">
        <f t="shared" si="10"/>
        <v>101.9709120565448</v>
      </c>
      <c r="Z62" s="265">
        <f t="shared" si="52"/>
        <v>-11.303690402701028</v>
      </c>
    </row>
    <row r="63" spans="1:26" s="60" customFormat="1" ht="12" customHeight="1">
      <c r="A63" s="608"/>
      <c r="B63" s="296"/>
      <c r="C63" s="46" t="s">
        <v>1</v>
      </c>
      <c r="D63" s="183">
        <f>SUM(D215:D217)</f>
        <v>1476.42</v>
      </c>
      <c r="E63" s="178">
        <f t="shared" si="75"/>
        <v>9.3352883675464238</v>
      </c>
      <c r="F63" s="229">
        <f t="shared" si="76"/>
        <v>7.4049016826345904</v>
      </c>
      <c r="G63" s="183">
        <f>SUM(G215:G217)</f>
        <v>1310.94</v>
      </c>
      <c r="H63" s="178">
        <f t="shared" si="71"/>
        <v>-1.0058447736849163</v>
      </c>
      <c r="I63" s="229">
        <f t="shared" si="72"/>
        <v>7.2694542181491073</v>
      </c>
      <c r="J63" s="183">
        <f t="shared" si="6"/>
        <v>165.48000000000002</v>
      </c>
      <c r="K63" s="178">
        <f t="shared" si="59"/>
        <v>534.02298850574391</v>
      </c>
      <c r="L63" s="229">
        <f t="shared" si="47"/>
        <v>8.4901330885726054</v>
      </c>
      <c r="M63" s="183">
        <f t="shared" si="0"/>
        <v>112.62300334111401</v>
      </c>
      <c r="N63" s="178">
        <f t="shared" si="53"/>
        <v>10.446205755875182</v>
      </c>
      <c r="O63" s="178">
        <f t="shared" si="48"/>
        <v>0.12626843818002165</v>
      </c>
      <c r="P63" s="209"/>
      <c r="Q63" s="178">
        <f>SUM(D62:D63)</f>
        <v>2826.78</v>
      </c>
      <c r="R63" s="178">
        <f t="shared" si="73"/>
        <v>109.33528836754643</v>
      </c>
      <c r="S63" s="178">
        <f t="shared" si="74"/>
        <v>9.9696169242679424</v>
      </c>
      <c r="T63" s="183">
        <f>SUM(G62:G63)</f>
        <v>2635.2</v>
      </c>
      <c r="U63" s="178">
        <f t="shared" si="70"/>
        <v>98.994155226315073</v>
      </c>
      <c r="V63" s="178">
        <f t="shared" ref="V63:V68" si="77">((T63/T59)-1)*100</f>
        <v>16.483225036467285</v>
      </c>
      <c r="W63" s="263">
        <f t="shared" si="9"/>
        <v>191.58000000000038</v>
      </c>
      <c r="X63" s="183">
        <f t="shared" si="52"/>
        <v>-37.841082378897383</v>
      </c>
      <c r="Y63" s="183">
        <f t="shared" si="10"/>
        <v>107.27003642987252</v>
      </c>
      <c r="Z63" s="265">
        <f t="shared" si="52"/>
        <v>-5.5918851063405324</v>
      </c>
    </row>
    <row r="64" spans="1:26" s="60" customFormat="1" ht="12" customHeight="1">
      <c r="A64" s="608"/>
      <c r="B64" s="296"/>
      <c r="C64" s="46" t="s">
        <v>2</v>
      </c>
      <c r="D64" s="183">
        <f>SUM(D218:D220)</f>
        <v>1264.7599999999998</v>
      </c>
      <c r="E64" s="178">
        <f t="shared" si="75"/>
        <v>-14.336029043226207</v>
      </c>
      <c r="F64" s="229">
        <f t="shared" si="76"/>
        <v>10.746652890029139</v>
      </c>
      <c r="G64" s="183">
        <f>SUM(G218:G220)</f>
        <v>1114.47</v>
      </c>
      <c r="H64" s="178">
        <f t="shared" si="71"/>
        <v>-14.986955924756284</v>
      </c>
      <c r="I64" s="229">
        <f t="shared" si="72"/>
        <v>14.659766661865481</v>
      </c>
      <c r="J64" s="183">
        <f t="shared" si="6"/>
        <v>150.28999999999974</v>
      </c>
      <c r="K64" s="178">
        <f t="shared" si="59"/>
        <v>-9.1793570219967808</v>
      </c>
      <c r="L64" s="229">
        <f t="shared" si="47"/>
        <v>-11.620111731843707</v>
      </c>
      <c r="M64" s="183">
        <f t="shared" si="0"/>
        <v>113.48533383581432</v>
      </c>
      <c r="N64" s="178">
        <f t="shared" si="53"/>
        <v>0.76567883036156026</v>
      </c>
      <c r="O64" s="178">
        <f t="shared" si="48"/>
        <v>-3.4128045832992115</v>
      </c>
      <c r="P64" s="209"/>
      <c r="Q64" s="178">
        <f>SUM(D62:D64)</f>
        <v>4091.54</v>
      </c>
      <c r="R64" s="178">
        <f t="shared" si="73"/>
        <v>44.742074020617096</v>
      </c>
      <c r="S64" s="178">
        <f t="shared" si="74"/>
        <v>10.20864421662797</v>
      </c>
      <c r="T64" s="183">
        <f>SUM(G62:G64)</f>
        <v>3749.67</v>
      </c>
      <c r="U64" s="178">
        <f t="shared" si="70"/>
        <v>42.291666666666686</v>
      </c>
      <c r="V64" s="178">
        <f t="shared" si="77"/>
        <v>15.935231334330968</v>
      </c>
      <c r="W64" s="263">
        <f t="shared" si="9"/>
        <v>341.86999999999989</v>
      </c>
      <c r="X64" s="183">
        <f t="shared" si="52"/>
        <v>-28.517960941747155</v>
      </c>
      <c r="Y64" s="183">
        <f t="shared" si="10"/>
        <v>109.11733565887131</v>
      </c>
      <c r="Z64" s="265">
        <f t="shared" si="52"/>
        <v>-4.9394709889255424</v>
      </c>
    </row>
    <row r="65" spans="1:26" s="60" customFormat="1" ht="12" customHeight="1">
      <c r="A65" s="609"/>
      <c r="B65" s="294"/>
      <c r="C65" s="65" t="s">
        <v>3</v>
      </c>
      <c r="D65" s="181">
        <f>SUM(D221:D223)</f>
        <v>1404.21</v>
      </c>
      <c r="E65" s="179">
        <f t="shared" si="75"/>
        <v>11.025807267782062</v>
      </c>
      <c r="F65" s="231">
        <f t="shared" si="76"/>
        <v>18.824624497567164</v>
      </c>
      <c r="G65" s="181">
        <f>SUM(G221:G223)</f>
        <v>1500.96</v>
      </c>
      <c r="H65" s="179">
        <f t="shared" si="71"/>
        <v>34.679264583165079</v>
      </c>
      <c r="I65" s="231">
        <f t="shared" si="72"/>
        <v>32.274638019617008</v>
      </c>
      <c r="J65" s="181">
        <f t="shared" si="6"/>
        <v>-96.75</v>
      </c>
      <c r="K65" s="179">
        <f t="shared" si="59"/>
        <v>-164.37554062146526</v>
      </c>
      <c r="L65" s="231">
        <f t="shared" si="47"/>
        <v>-305.7635048915356</v>
      </c>
      <c r="M65" s="181">
        <f t="shared" si="0"/>
        <v>93.554125359769742</v>
      </c>
      <c r="N65" s="179">
        <f t="shared" si="53"/>
        <v>-17.56280552065008</v>
      </c>
      <c r="O65" s="179">
        <f t="shared" si="48"/>
        <v>-10.168248217058151</v>
      </c>
      <c r="P65" s="209"/>
      <c r="Q65" s="179">
        <f>SUM(D62:D65)</f>
        <v>5495.75</v>
      </c>
      <c r="R65" s="179">
        <f t="shared" si="73"/>
        <v>34.319840451272633</v>
      </c>
      <c r="S65" s="179">
        <f t="shared" si="74"/>
        <v>12.289014341201687</v>
      </c>
      <c r="T65" s="181">
        <f>SUM(G62:G65)</f>
        <v>5250.63</v>
      </c>
      <c r="U65" s="179">
        <f t="shared" si="70"/>
        <v>40.029122562785524</v>
      </c>
      <c r="V65" s="179">
        <f t="shared" si="77"/>
        <v>20.178942140210253</v>
      </c>
      <c r="W65" s="266">
        <f t="shared" si="9"/>
        <v>245.11999999999989</v>
      </c>
      <c r="X65" s="181">
        <f t="shared" si="52"/>
        <v>-53.335363996344796</v>
      </c>
      <c r="Y65" s="181">
        <f t="shared" si="10"/>
        <v>104.66839217389152</v>
      </c>
      <c r="Z65" s="267">
        <f t="shared" si="52"/>
        <v>-6.5651499826014037</v>
      </c>
    </row>
    <row r="66" spans="1:26" s="60" customFormat="1" ht="12" customHeight="1">
      <c r="A66" s="595">
        <v>2007</v>
      </c>
      <c r="B66" s="295"/>
      <c r="C66" s="79" t="s">
        <v>0</v>
      </c>
      <c r="D66" s="182">
        <f>SUM(D224:D226)</f>
        <v>1486.82</v>
      </c>
      <c r="E66" s="180">
        <f t="shared" si="75"/>
        <v>5.8830231945364186</v>
      </c>
      <c r="F66" s="233">
        <f t="shared" si="76"/>
        <v>10.105453360585305</v>
      </c>
      <c r="G66" s="182">
        <f>SUM(G224:G226)</f>
        <v>1476.5300000000002</v>
      </c>
      <c r="H66" s="180">
        <f t="shared" ref="H66:H71" si="78">((G66/G65)-1)*100</f>
        <v>-1.6276249866751802</v>
      </c>
      <c r="I66" s="233">
        <f t="shared" ref="I66:I71" si="79">((G66/G62)-1)*100</f>
        <v>11.498497273949248</v>
      </c>
      <c r="J66" s="183">
        <f t="shared" si="6"/>
        <v>10.289999999999736</v>
      </c>
      <c r="K66" s="178">
        <f t="shared" si="59"/>
        <v>-110.63565891472842</v>
      </c>
      <c r="L66" s="229">
        <f t="shared" ref="L66:L83" si="80">((J66/J62)-1)*100</f>
        <v>-60.574712643679376</v>
      </c>
      <c r="M66" s="183">
        <f t="shared" si="0"/>
        <v>100.69690422815654</v>
      </c>
      <c r="N66" s="178">
        <f t="shared" si="53"/>
        <v>7.6349159814371514</v>
      </c>
      <c r="O66" s="178">
        <f t="shared" ref="O66:O83" si="81">((M66/M62)-1)*100</f>
        <v>-1.2493835768398354</v>
      </c>
      <c r="P66" s="209"/>
      <c r="Q66" s="180">
        <f>D66</f>
        <v>1486.82</v>
      </c>
      <c r="R66" s="180" t="s">
        <v>20</v>
      </c>
      <c r="S66" s="180">
        <f t="shared" si="74"/>
        <v>10.105453360585305</v>
      </c>
      <c r="T66" s="182">
        <f>G66</f>
        <v>1476.5300000000002</v>
      </c>
      <c r="U66" s="180" t="s">
        <v>20</v>
      </c>
      <c r="V66" s="180">
        <f t="shared" si="77"/>
        <v>11.498497273949248</v>
      </c>
      <c r="W66" s="263">
        <f t="shared" si="9"/>
        <v>10.289999999999736</v>
      </c>
      <c r="X66" s="183">
        <f t="shared" si="52"/>
        <v>-60.574712643679376</v>
      </c>
      <c r="Y66" s="183">
        <f t="shared" si="10"/>
        <v>100.69690422815654</v>
      </c>
      <c r="Z66" s="265">
        <f t="shared" si="52"/>
        <v>-1.2493835768398354</v>
      </c>
    </row>
    <row r="67" spans="1:26" s="60" customFormat="1" ht="12" customHeight="1">
      <c r="A67" s="596"/>
      <c r="B67" s="297"/>
      <c r="C67" s="46" t="s">
        <v>1</v>
      </c>
      <c r="D67" s="183">
        <f>SUM(D227:D229)</f>
        <v>1434.58</v>
      </c>
      <c r="E67" s="178">
        <f t="shared" si="75"/>
        <v>-3.513538962349172</v>
      </c>
      <c r="F67" s="229">
        <f t="shared" si="76"/>
        <v>-2.8338819577085173</v>
      </c>
      <c r="G67" s="183">
        <f>SUM(G227:G229)</f>
        <v>1337.78</v>
      </c>
      <c r="H67" s="178">
        <f t="shared" si="78"/>
        <v>-9.3970322309739895</v>
      </c>
      <c r="I67" s="229">
        <f t="shared" si="79"/>
        <v>2.0473858452713323</v>
      </c>
      <c r="J67" s="183">
        <f t="shared" si="6"/>
        <v>96.799999999999955</v>
      </c>
      <c r="K67" s="178">
        <f t="shared" si="59"/>
        <v>840.71914480080125</v>
      </c>
      <c r="L67" s="229">
        <f t="shared" si="80"/>
        <v>-41.503504955281635</v>
      </c>
      <c r="M67" s="183">
        <f t="shared" si="0"/>
        <v>107.23586837895618</v>
      </c>
      <c r="N67" s="178">
        <f t="shared" si="53"/>
        <v>6.4937092167042465</v>
      </c>
      <c r="O67" s="178">
        <f t="shared" si="81"/>
        <v>-4.7833344897056262</v>
      </c>
      <c r="P67" s="209"/>
      <c r="Q67" s="178">
        <f>D66+D67</f>
        <v>2921.3999999999996</v>
      </c>
      <c r="R67" s="178">
        <f t="shared" ref="R67:R72" si="82">((Q67/Q66)-1)*100</f>
        <v>96.486461037650813</v>
      </c>
      <c r="S67" s="178">
        <f t="shared" ref="S67:S72" si="83">((Q67/Q63)-1)*100</f>
        <v>3.3472714537388537</v>
      </c>
      <c r="T67" s="183">
        <f>G66+G67</f>
        <v>2814.3100000000004</v>
      </c>
      <c r="U67" s="178">
        <f t="shared" si="70"/>
        <v>90.602967769026037</v>
      </c>
      <c r="V67" s="178">
        <f t="shared" si="77"/>
        <v>6.7968275652702026</v>
      </c>
      <c r="W67" s="263">
        <f t="shared" si="9"/>
        <v>107.08999999999924</v>
      </c>
      <c r="X67" s="183">
        <f t="shared" si="52"/>
        <v>-44.101680759996334</v>
      </c>
      <c r="Y67" s="183">
        <f t="shared" si="10"/>
        <v>103.80519558968271</v>
      </c>
      <c r="Z67" s="265">
        <f t="shared" si="52"/>
        <v>-3.2300173986189895</v>
      </c>
    </row>
    <row r="68" spans="1:26" s="60" customFormat="1" ht="12" customHeight="1">
      <c r="A68" s="596"/>
      <c r="B68" s="297"/>
      <c r="C68" s="46" t="s">
        <v>2</v>
      </c>
      <c r="D68" s="183">
        <f>SUM(D230:D232)</f>
        <v>1437.65</v>
      </c>
      <c r="E68" s="178">
        <f t="shared" si="75"/>
        <v>0.2139999163518258</v>
      </c>
      <c r="F68" s="229">
        <f t="shared" si="76"/>
        <v>13.669787153293944</v>
      </c>
      <c r="G68" s="183">
        <f>SUM(G230:G232)</f>
        <v>1199.04</v>
      </c>
      <c r="H68" s="178">
        <f t="shared" si="78"/>
        <v>-10.370913005127901</v>
      </c>
      <c r="I68" s="229">
        <f t="shared" si="79"/>
        <v>7.5883603865514404</v>
      </c>
      <c r="J68" s="183">
        <f t="shared" si="6"/>
        <v>238.61000000000013</v>
      </c>
      <c r="K68" s="178">
        <f t="shared" si="59"/>
        <v>146.49793388429777</v>
      </c>
      <c r="L68" s="229">
        <f t="shared" si="80"/>
        <v>58.766384989021581</v>
      </c>
      <c r="M68" s="183">
        <f t="shared" si="0"/>
        <v>119.90008673605553</v>
      </c>
      <c r="N68" s="178">
        <f t="shared" si="53"/>
        <v>11.809685088151479</v>
      </c>
      <c r="O68" s="178">
        <f t="shared" si="81"/>
        <v>5.6524950699989196</v>
      </c>
      <c r="P68" s="209"/>
      <c r="Q68" s="178">
        <f>D66+D67+D68</f>
        <v>4359.0499999999993</v>
      </c>
      <c r="R68" s="178">
        <f t="shared" si="82"/>
        <v>49.210994728554795</v>
      </c>
      <c r="S68" s="178">
        <f t="shared" si="83"/>
        <v>6.538125009165241</v>
      </c>
      <c r="T68" s="183">
        <f>G66+G67+G68</f>
        <v>4013.3500000000004</v>
      </c>
      <c r="U68" s="178">
        <f t="shared" si="70"/>
        <v>42.605114575153415</v>
      </c>
      <c r="V68" s="178">
        <f t="shared" si="77"/>
        <v>7.03208549018981</v>
      </c>
      <c r="W68" s="263">
        <f t="shared" si="9"/>
        <v>345.69999999999891</v>
      </c>
      <c r="X68" s="183">
        <f t="shared" si="52"/>
        <v>1.1203088893436242</v>
      </c>
      <c r="Y68" s="183">
        <f t="shared" si="10"/>
        <v>108.61375160402156</v>
      </c>
      <c r="Z68" s="265">
        <f t="shared" si="52"/>
        <v>-0.46150691987576486</v>
      </c>
    </row>
    <row r="69" spans="1:26" s="60" customFormat="1" ht="12" customHeight="1">
      <c r="A69" s="597"/>
      <c r="B69" s="298"/>
      <c r="C69" s="65" t="s">
        <v>3</v>
      </c>
      <c r="D69" s="181">
        <f>SUM(D233:D235)</f>
        <v>1369.78</v>
      </c>
      <c r="E69" s="179">
        <f t="shared" ref="E69:E74" si="84">((D69/D68)-1)*100</f>
        <v>-4.7208986888324755</v>
      </c>
      <c r="F69" s="231">
        <f t="shared" ref="F69:F74" si="85">((D69/D65)-1)*100</f>
        <v>-2.4519124632355616</v>
      </c>
      <c r="G69" s="181">
        <f>SUM(G233:G235)</f>
        <v>1261.9299999999998</v>
      </c>
      <c r="H69" s="179">
        <f t="shared" si="78"/>
        <v>5.2450293568187867</v>
      </c>
      <c r="I69" s="231">
        <f t="shared" si="79"/>
        <v>-15.925141242937869</v>
      </c>
      <c r="J69" s="181">
        <f t="shared" si="6"/>
        <v>107.85000000000014</v>
      </c>
      <c r="K69" s="179">
        <f t="shared" si="59"/>
        <v>-54.800720841540553</v>
      </c>
      <c r="L69" s="231">
        <f t="shared" si="80"/>
        <v>-211.47286821705441</v>
      </c>
      <c r="M69" s="181">
        <f t="shared" si="0"/>
        <v>108.54643284492802</v>
      </c>
      <c r="N69" s="179">
        <f t="shared" si="53"/>
        <v>-9.469262450260862</v>
      </c>
      <c r="O69" s="179">
        <f t="shared" si="81"/>
        <v>16.025276734194428</v>
      </c>
      <c r="P69" s="209"/>
      <c r="Q69" s="179">
        <f>D66+D67+D68+D69</f>
        <v>5728.829999999999</v>
      </c>
      <c r="R69" s="179">
        <f t="shared" si="82"/>
        <v>31.423819410192589</v>
      </c>
      <c r="S69" s="179">
        <f t="shared" si="83"/>
        <v>4.2410953918937233</v>
      </c>
      <c r="T69" s="181">
        <f>G66+G67+G68+G69</f>
        <v>5275.2800000000007</v>
      </c>
      <c r="U69" s="179">
        <f>((T69/T68)-1)*100</f>
        <v>31.443307959684553</v>
      </c>
      <c r="V69" s="179">
        <f t="shared" ref="V69:V74" si="86">((T69/T65)-1)*100</f>
        <v>0.46946747342699879</v>
      </c>
      <c r="W69" s="266">
        <f t="shared" si="9"/>
        <v>453.54999999999836</v>
      </c>
      <c r="X69" s="181">
        <f t="shared" si="52"/>
        <v>85.031821148824477</v>
      </c>
      <c r="Y69" s="181">
        <f t="shared" si="10"/>
        <v>108.59764789736278</v>
      </c>
      <c r="Z69" s="267">
        <f t="shared" si="52"/>
        <v>3.7540040903115912</v>
      </c>
    </row>
    <row r="70" spans="1:26" s="60" customFormat="1" ht="12" customHeight="1">
      <c r="A70" s="595">
        <v>2008</v>
      </c>
      <c r="B70" s="295"/>
      <c r="C70" s="79" t="s">
        <v>0</v>
      </c>
      <c r="D70" s="182">
        <f>SUM(D236:D238)</f>
        <v>1602.571234</v>
      </c>
      <c r="E70" s="180">
        <f t="shared" si="84"/>
        <v>16.994789966271952</v>
      </c>
      <c r="F70" s="233">
        <f t="shared" si="85"/>
        <v>7.7851544907924453</v>
      </c>
      <c r="G70" s="182">
        <f>SUM(G236:G238)</f>
        <v>1289.8699999999999</v>
      </c>
      <c r="H70" s="180">
        <f t="shared" si="78"/>
        <v>2.2140689261686441</v>
      </c>
      <c r="I70" s="233">
        <f t="shared" si="79"/>
        <v>-12.641802062944896</v>
      </c>
      <c r="J70" s="183">
        <f t="shared" si="6"/>
        <v>312.70123400000011</v>
      </c>
      <c r="K70" s="178">
        <f t="shared" si="59"/>
        <v>189.94087528975402</v>
      </c>
      <c r="L70" s="229">
        <f t="shared" si="80"/>
        <v>2938.8846841594573</v>
      </c>
      <c r="M70" s="183">
        <f t="shared" si="0"/>
        <v>124.2428488142216</v>
      </c>
      <c r="N70" s="178">
        <f t="shared" si="53"/>
        <v>14.460554398611936</v>
      </c>
      <c r="O70" s="178">
        <f t="shared" si="81"/>
        <v>23.382987557110233</v>
      </c>
      <c r="P70" s="209"/>
      <c r="Q70" s="180">
        <f>D70</f>
        <v>1602.571234</v>
      </c>
      <c r="R70" s="180" t="s">
        <v>20</v>
      </c>
      <c r="S70" s="180">
        <f t="shared" si="83"/>
        <v>7.7851544907924453</v>
      </c>
      <c r="T70" s="182">
        <f>G70</f>
        <v>1289.8699999999999</v>
      </c>
      <c r="U70" s="180" t="s">
        <v>20</v>
      </c>
      <c r="V70" s="180">
        <f t="shared" si="86"/>
        <v>-12.641802062944896</v>
      </c>
      <c r="W70" s="263">
        <f t="shared" si="9"/>
        <v>312.70123400000011</v>
      </c>
      <c r="X70" s="183">
        <f>((W70/W66)-1)*100</f>
        <v>2938.8846841594573</v>
      </c>
      <c r="Y70" s="183">
        <f t="shared" si="10"/>
        <v>124.2428488142216</v>
      </c>
      <c r="Z70" s="265">
        <f>((Y70/Y66)-1)*100</f>
        <v>23.382987557110233</v>
      </c>
    </row>
    <row r="71" spans="1:26" s="60" customFormat="1" ht="12" customHeight="1">
      <c r="A71" s="596"/>
      <c r="B71" s="297"/>
      <c r="C71" s="46" t="s">
        <v>1</v>
      </c>
      <c r="D71" s="183">
        <f>SUM(D239:D241)</f>
        <v>1780.4070689999999</v>
      </c>
      <c r="E71" s="178">
        <f t="shared" si="84"/>
        <v>11.096906722587519</v>
      </c>
      <c r="F71" s="229">
        <f t="shared" si="85"/>
        <v>24.106502878891376</v>
      </c>
      <c r="G71" s="183">
        <f>SUM(G239:G241)</f>
        <v>1428.72</v>
      </c>
      <c r="H71" s="178">
        <f t="shared" si="78"/>
        <v>10.764650701233469</v>
      </c>
      <c r="I71" s="229">
        <f t="shared" si="79"/>
        <v>6.7978292394863082</v>
      </c>
      <c r="J71" s="183">
        <f t="shared" si="6"/>
        <v>351.68706899999984</v>
      </c>
      <c r="K71" s="178">
        <f t="shared" si="59"/>
        <v>12.467438807740594</v>
      </c>
      <c r="L71" s="229">
        <f t="shared" si="80"/>
        <v>263.31308780991736</v>
      </c>
      <c r="M71" s="183">
        <f t="shared" si="0"/>
        <v>124.6155348143793</v>
      </c>
      <c r="N71" s="178">
        <f t="shared" si="53"/>
        <v>0.29996575554620541</v>
      </c>
      <c r="O71" s="178">
        <f t="shared" si="81"/>
        <v>16.206952671848441</v>
      </c>
      <c r="P71" s="209"/>
      <c r="Q71" s="178">
        <f>SUM(D70:D71)</f>
        <v>3382.9783029999999</v>
      </c>
      <c r="R71" s="178">
        <f t="shared" si="82"/>
        <v>111.09690672258753</v>
      </c>
      <c r="S71" s="178">
        <f t="shared" si="83"/>
        <v>15.799900835216008</v>
      </c>
      <c r="T71" s="183">
        <f>SUM(G70:G71)</f>
        <v>2718.59</v>
      </c>
      <c r="U71" s="178">
        <f>((T71/T70)-1)*100</f>
        <v>110.76465070123346</v>
      </c>
      <c r="V71" s="178">
        <f t="shared" si="86"/>
        <v>-3.4011889237504089</v>
      </c>
      <c r="W71" s="263">
        <f t="shared" si="9"/>
        <v>664.38830299999972</v>
      </c>
      <c r="X71" s="183">
        <f t="shared" si="52"/>
        <v>520.4018143617559</v>
      </c>
      <c r="Y71" s="183">
        <f t="shared" si="10"/>
        <v>124.43870914702106</v>
      </c>
      <c r="Z71" s="265">
        <f t="shared" si="52"/>
        <v>19.877149154361916</v>
      </c>
    </row>
    <row r="72" spans="1:26" s="60" customFormat="1" ht="12" customHeight="1">
      <c r="A72" s="596"/>
      <c r="B72" s="297"/>
      <c r="C72" s="46" t="s">
        <v>2</v>
      </c>
      <c r="D72" s="183">
        <f>SUM(D242:D244)</f>
        <v>1489.6527529999998</v>
      </c>
      <c r="E72" s="178">
        <f t="shared" si="84"/>
        <v>-16.330777441998578</v>
      </c>
      <c r="F72" s="229">
        <f t="shared" si="85"/>
        <v>3.6172053698744211</v>
      </c>
      <c r="G72" s="183">
        <f>SUM(G242:G243)</f>
        <v>705.99</v>
      </c>
      <c r="H72" s="178">
        <f t="shared" ref="H72:H79" si="87">((G72/G71)-1)*100</f>
        <v>-50.585839072736441</v>
      </c>
      <c r="I72" s="229">
        <f t="shared" ref="I72:I79" si="88">((G72/G68)-1)*100</f>
        <v>-41.12039631705364</v>
      </c>
      <c r="J72" s="183">
        <f t="shared" si="6"/>
        <v>783.66275299999984</v>
      </c>
      <c r="K72" s="178">
        <f t="shared" si="59"/>
        <v>122.82956129956548</v>
      </c>
      <c r="L72" s="229">
        <f t="shared" si="80"/>
        <v>228.42829428774962</v>
      </c>
      <c r="M72" s="183">
        <f t="shared" si="0"/>
        <v>211.00196220909643</v>
      </c>
      <c r="N72" s="178">
        <f t="shared" si="53"/>
        <v>69.322358182223255</v>
      </c>
      <c r="O72" s="178">
        <f t="shared" si="81"/>
        <v>75.981492551869351</v>
      </c>
      <c r="P72" s="209"/>
      <c r="Q72" s="178">
        <f>SUM(D70:D72)</f>
        <v>4872.6310560000002</v>
      </c>
      <c r="R72" s="178">
        <f t="shared" si="82"/>
        <v>44.033766095365955</v>
      </c>
      <c r="S72" s="178">
        <f t="shared" si="83"/>
        <v>11.7819491861759</v>
      </c>
      <c r="T72" s="183">
        <f>SUM(G70:G72)</f>
        <v>3424.58</v>
      </c>
      <c r="U72" s="178">
        <f>((T72/T71)-1)*100</f>
        <v>25.968976565057609</v>
      </c>
      <c r="V72" s="178">
        <f t="shared" si="86"/>
        <v>-14.670287914086744</v>
      </c>
      <c r="W72" s="263">
        <f t="shared" si="9"/>
        <v>1448.0510560000002</v>
      </c>
      <c r="X72" s="183">
        <f t="shared" si="52"/>
        <v>318.87505235753684</v>
      </c>
      <c r="Y72" s="183">
        <f t="shared" si="10"/>
        <v>142.28404814605003</v>
      </c>
      <c r="Z72" s="265">
        <f t="shared" si="52"/>
        <v>31.000030884470231</v>
      </c>
    </row>
    <row r="73" spans="1:26" s="60" customFormat="1" ht="12" customHeight="1">
      <c r="A73" s="597"/>
      <c r="B73" s="298"/>
      <c r="C73" s="65" t="s">
        <v>3</v>
      </c>
      <c r="D73" s="181">
        <f>SUM(D245:D247)</f>
        <v>1506.3170739999998</v>
      </c>
      <c r="E73" s="179">
        <f t="shared" si="84"/>
        <v>1.1186715136423553</v>
      </c>
      <c r="F73" s="231">
        <f t="shared" si="85"/>
        <v>9.9678104513133405</v>
      </c>
      <c r="G73" s="181">
        <f>SUM(G243:G244)</f>
        <v>693.68000000000006</v>
      </c>
      <c r="H73" s="179">
        <f t="shared" si="87"/>
        <v>-1.7436507599257745</v>
      </c>
      <c r="I73" s="231">
        <f t="shared" si="88"/>
        <v>-45.030231470842274</v>
      </c>
      <c r="J73" s="181">
        <f t="shared" si="6"/>
        <v>812.63707399999976</v>
      </c>
      <c r="K73" s="179">
        <f t="shared" si="59"/>
        <v>3.6972946448049271</v>
      </c>
      <c r="L73" s="231">
        <f t="shared" si="80"/>
        <v>653.48824663884909</v>
      </c>
      <c r="M73" s="181">
        <f t="shared" si="0"/>
        <v>217.14869594049128</v>
      </c>
      <c r="N73" s="179">
        <f t="shared" si="53"/>
        <v>2.9131168577966271</v>
      </c>
      <c r="O73" s="179">
        <f t="shared" si="81"/>
        <v>100.05143444070153</v>
      </c>
      <c r="P73" s="209"/>
      <c r="Q73" s="179">
        <f>SUM(D70:D73)</f>
        <v>6378.9481299999998</v>
      </c>
      <c r="R73" s="179">
        <f t="shared" ref="R73:R79" si="89">((Q73/Q72)-1)*100</f>
        <v>30.9138339572246</v>
      </c>
      <c r="S73" s="179">
        <f t="shared" ref="S73:S79" si="90">((Q73/Q69)-1)*100</f>
        <v>11.348183311426595</v>
      </c>
      <c r="T73" s="181">
        <f>SUM(G71:G73)</f>
        <v>2828.3900000000003</v>
      </c>
      <c r="U73" s="179">
        <f>((T73/T72)-1)*100</f>
        <v>-17.409142142978105</v>
      </c>
      <c r="V73" s="179">
        <f t="shared" si="86"/>
        <v>-46.384078191110234</v>
      </c>
      <c r="W73" s="266">
        <f t="shared" si="9"/>
        <v>3550.5581299999994</v>
      </c>
      <c r="X73" s="181">
        <f t="shared" si="52"/>
        <v>682.83720207254157</v>
      </c>
      <c r="Y73" s="181">
        <f t="shared" si="10"/>
        <v>225.53283422724584</v>
      </c>
      <c r="Z73" s="267">
        <f t="shared" si="52"/>
        <v>107.67745765580506</v>
      </c>
    </row>
    <row r="74" spans="1:26" s="60" customFormat="1" ht="12" customHeight="1">
      <c r="A74" s="595">
        <v>2009</v>
      </c>
      <c r="B74" s="295"/>
      <c r="C74" s="79" t="s">
        <v>0</v>
      </c>
      <c r="D74" s="182">
        <f>SUM(D248:D250)</f>
        <v>1374.13</v>
      </c>
      <c r="E74" s="180">
        <f t="shared" si="84"/>
        <v>-8.7755145501324687</v>
      </c>
      <c r="F74" s="233">
        <f t="shared" si="85"/>
        <v>-14.254669568092337</v>
      </c>
      <c r="G74" s="182">
        <f>SUM(G248:G250)</f>
        <v>886.8</v>
      </c>
      <c r="H74" s="180">
        <f t="shared" si="87"/>
        <v>27.839926190750752</v>
      </c>
      <c r="I74" s="233">
        <f t="shared" si="88"/>
        <v>-31.248885546605464</v>
      </c>
      <c r="J74" s="182">
        <f t="shared" si="6"/>
        <v>487.33000000000015</v>
      </c>
      <c r="K74" s="180">
        <f t="shared" si="59"/>
        <v>-40.03104022792833</v>
      </c>
      <c r="L74" s="233">
        <f t="shared" si="80"/>
        <v>55.845243642370775</v>
      </c>
      <c r="M74" s="182">
        <f t="shared" si="0"/>
        <v>154.9537663509247</v>
      </c>
      <c r="N74" s="180">
        <f t="shared" si="53"/>
        <v>-28.64163163411806</v>
      </c>
      <c r="O74" s="180">
        <f t="shared" si="81"/>
        <v>24.718458913176278</v>
      </c>
      <c r="P74" s="209"/>
      <c r="Q74" s="180">
        <f>D74</f>
        <v>1374.13</v>
      </c>
      <c r="R74" s="180" t="s">
        <v>20</v>
      </c>
      <c r="S74" s="180">
        <f t="shared" si="90"/>
        <v>-14.254669568092337</v>
      </c>
      <c r="T74" s="182">
        <f>G74</f>
        <v>886.8</v>
      </c>
      <c r="U74" s="180" t="s">
        <v>20</v>
      </c>
      <c r="V74" s="180">
        <f t="shared" si="86"/>
        <v>-31.248885546605464</v>
      </c>
      <c r="W74" s="268">
        <f t="shared" si="9"/>
        <v>487.33000000000015</v>
      </c>
      <c r="X74" s="182">
        <f t="shared" si="52"/>
        <v>55.845243642370775</v>
      </c>
      <c r="Y74" s="182">
        <f t="shared" si="10"/>
        <v>154.9537663509247</v>
      </c>
      <c r="Z74" s="269">
        <f t="shared" si="52"/>
        <v>24.718458913176278</v>
      </c>
    </row>
    <row r="75" spans="1:26" s="60" customFormat="1" ht="12" customHeight="1">
      <c r="A75" s="596"/>
      <c r="B75" s="297"/>
      <c r="C75" s="46" t="s">
        <v>1</v>
      </c>
      <c r="D75" s="183">
        <f>SUM(D251:D253)</f>
        <v>1312.88</v>
      </c>
      <c r="E75" s="178">
        <f t="shared" ref="E75:E80" si="91">((D75/D74)-1)*100</f>
        <v>-4.4573657514208946</v>
      </c>
      <c r="F75" s="229">
        <f t="shared" ref="F75:F80" si="92">((D75/D71)-1)*100</f>
        <v>-26.259560363495716</v>
      </c>
      <c r="G75" s="183">
        <f>SUM(G251:G253)</f>
        <v>844.44</v>
      </c>
      <c r="H75" s="178">
        <f t="shared" si="87"/>
        <v>-4.7767253044654794</v>
      </c>
      <c r="I75" s="229">
        <f t="shared" si="88"/>
        <v>-40.895346883924063</v>
      </c>
      <c r="J75" s="183">
        <f t="shared" si="6"/>
        <v>468.44000000000005</v>
      </c>
      <c r="K75" s="178">
        <f t="shared" si="59"/>
        <v>-3.8762235035807557</v>
      </c>
      <c r="L75" s="229">
        <f t="shared" si="80"/>
        <v>33.197959575818324</v>
      </c>
      <c r="M75" s="183">
        <f t="shared" ref="M75:M157" si="93">D75/G75*100</f>
        <v>155.47344986026243</v>
      </c>
      <c r="N75" s="178">
        <f t="shared" si="53"/>
        <v>0.33537972104582536</v>
      </c>
      <c r="O75" s="178">
        <f t="shared" si="81"/>
        <v>24.762494573286897</v>
      </c>
      <c r="P75" s="209"/>
      <c r="Q75" s="178">
        <f>D74+D75</f>
        <v>2687.01</v>
      </c>
      <c r="R75" s="178">
        <f t="shared" si="89"/>
        <v>95.542634248579091</v>
      </c>
      <c r="S75" s="178">
        <f t="shared" si="90"/>
        <v>-20.572650506886792</v>
      </c>
      <c r="T75" s="183">
        <f>G74+G75</f>
        <v>1731.24</v>
      </c>
      <c r="U75" s="178">
        <f t="shared" ref="U75:U81" si="94">((T75/T74)-1)*100</f>
        <v>95.223274695534514</v>
      </c>
      <c r="V75" s="178">
        <f t="shared" ref="V75:V81" si="95">((T75/T71)-1)*100</f>
        <v>-36.318459201277129</v>
      </c>
      <c r="W75" s="263">
        <f t="shared" si="9"/>
        <v>955.77000000000021</v>
      </c>
      <c r="X75" s="183">
        <f t="shared" si="52"/>
        <v>43.857138315693774</v>
      </c>
      <c r="Y75" s="183">
        <f t="shared" si="10"/>
        <v>155.20725029458654</v>
      </c>
      <c r="Z75" s="265">
        <f t="shared" si="52"/>
        <v>24.725860110950904</v>
      </c>
    </row>
    <row r="76" spans="1:26" s="60" customFormat="1" ht="12" customHeight="1">
      <c r="A76" s="596"/>
      <c r="B76" s="297"/>
      <c r="C76" s="46" t="s">
        <v>2</v>
      </c>
      <c r="D76" s="183">
        <f>SUM(D254:D256)</f>
        <v>1300.8</v>
      </c>
      <c r="E76" s="178">
        <f t="shared" si="91"/>
        <v>-0.92011455730913738</v>
      </c>
      <c r="F76" s="229">
        <f t="shared" si="92"/>
        <v>-12.677635953726185</v>
      </c>
      <c r="G76" s="183">
        <f>SUM(G254:G256)</f>
        <v>903.5</v>
      </c>
      <c r="H76" s="178">
        <f t="shared" si="87"/>
        <v>6.9939841788640988</v>
      </c>
      <c r="I76" s="229">
        <f t="shared" si="88"/>
        <v>27.976316944999226</v>
      </c>
      <c r="J76" s="183">
        <f t="shared" si="6"/>
        <v>397.29999999999995</v>
      </c>
      <c r="K76" s="178">
        <f t="shared" si="59"/>
        <v>-15.18657672273932</v>
      </c>
      <c r="L76" s="229">
        <f t="shared" si="80"/>
        <v>-49.302171312970387</v>
      </c>
      <c r="M76" s="183">
        <f t="shared" si="93"/>
        <v>143.97343663530714</v>
      </c>
      <c r="N76" s="178">
        <f t="shared" si="53"/>
        <v>-7.3967698248745162</v>
      </c>
      <c r="O76" s="178">
        <f t="shared" si="81"/>
        <v>-31.766778314301213</v>
      </c>
      <c r="P76" s="209"/>
      <c r="Q76" s="178">
        <f>D74+D75+D76</f>
        <v>3987.8100000000004</v>
      </c>
      <c r="R76" s="178">
        <f t="shared" si="89"/>
        <v>48.410686971764164</v>
      </c>
      <c r="S76" s="178">
        <f t="shared" si="90"/>
        <v>-18.158999641691732</v>
      </c>
      <c r="T76" s="183">
        <f>G74+G75+G76</f>
        <v>2634.74</v>
      </c>
      <c r="U76" s="178">
        <f t="shared" si="94"/>
        <v>52.18802707885677</v>
      </c>
      <c r="V76" s="178">
        <f t="shared" si="95"/>
        <v>-23.063850165567757</v>
      </c>
      <c r="W76" s="263">
        <f t="shared" si="9"/>
        <v>1353.0700000000006</v>
      </c>
      <c r="X76" s="183">
        <f t="shared" si="52"/>
        <v>-6.5592339169565639</v>
      </c>
      <c r="Y76" s="183">
        <f t="shared" si="10"/>
        <v>151.35497240714457</v>
      </c>
      <c r="Z76" s="265">
        <f t="shared" si="52"/>
        <v>6.3752222257434932</v>
      </c>
    </row>
    <row r="77" spans="1:26" s="60" customFormat="1" ht="12" customHeight="1">
      <c r="A77" s="597"/>
      <c r="B77" s="298"/>
      <c r="C77" s="65" t="s">
        <v>3</v>
      </c>
      <c r="D77" s="181">
        <f>SUM(D257:D259)</f>
        <v>1490.1100000000001</v>
      </c>
      <c r="E77" s="179">
        <f t="shared" si="91"/>
        <v>14.553351783517844</v>
      </c>
      <c r="F77" s="231">
        <f t="shared" si="92"/>
        <v>-1.0759404032354314</v>
      </c>
      <c r="G77" s="181">
        <f>SUM(G257:G259)</f>
        <v>935.18000000000006</v>
      </c>
      <c r="H77" s="179">
        <f t="shared" si="87"/>
        <v>3.5063641394576628</v>
      </c>
      <c r="I77" s="231">
        <f t="shared" si="88"/>
        <v>34.814323607427042</v>
      </c>
      <c r="J77" s="181">
        <f t="shared" si="6"/>
        <v>554.93000000000006</v>
      </c>
      <c r="K77" s="179">
        <f t="shared" si="59"/>
        <v>39.675308331235868</v>
      </c>
      <c r="L77" s="231">
        <f t="shared" si="80"/>
        <v>-31.712443628925524</v>
      </c>
      <c r="M77" s="181">
        <f t="shared" si="93"/>
        <v>159.33937851536604</v>
      </c>
      <c r="N77" s="179">
        <f t="shared" si="53"/>
        <v>10.672761753254312</v>
      </c>
      <c r="O77" s="179">
        <f t="shared" si="81"/>
        <v>-26.621996127928693</v>
      </c>
      <c r="P77" s="209"/>
      <c r="Q77" s="179">
        <f>D74+D75+D76+D77</f>
        <v>5477.92</v>
      </c>
      <c r="R77" s="179">
        <f t="shared" si="89"/>
        <v>37.3666247890446</v>
      </c>
      <c r="S77" s="179">
        <f t="shared" si="90"/>
        <v>-14.125026754215032</v>
      </c>
      <c r="T77" s="181">
        <f>G74+G75+G76+G77</f>
        <v>3569.92</v>
      </c>
      <c r="U77" s="179">
        <f t="shared" si="94"/>
        <v>35.494204361720705</v>
      </c>
      <c r="V77" s="179">
        <f t="shared" si="95"/>
        <v>26.2173886910928</v>
      </c>
      <c r="W77" s="266">
        <f t="shared" si="9"/>
        <v>1908</v>
      </c>
      <c r="X77" s="181">
        <f t="shared" si="52"/>
        <v>-46.261969804730384</v>
      </c>
      <c r="Y77" s="181">
        <f t="shared" si="10"/>
        <v>153.44657583363212</v>
      </c>
      <c r="Z77" s="267">
        <f t="shared" si="52"/>
        <v>-31.962644659083182</v>
      </c>
    </row>
    <row r="78" spans="1:26" s="60" customFormat="1" ht="12" customHeight="1">
      <c r="A78" s="595">
        <v>2010</v>
      </c>
      <c r="B78" s="295"/>
      <c r="C78" s="79" t="s">
        <v>0</v>
      </c>
      <c r="D78" s="182">
        <f>SUM(D260:D262)</f>
        <v>1580.453</v>
      </c>
      <c r="E78" s="180">
        <f t="shared" si="91"/>
        <v>6.0628409983155551</v>
      </c>
      <c r="F78" s="233">
        <f t="shared" si="92"/>
        <v>15.01480937029247</v>
      </c>
      <c r="G78" s="182">
        <f>SUM(G260:G262)</f>
        <v>1061.9100000000001</v>
      </c>
      <c r="H78" s="180">
        <f t="shared" si="87"/>
        <v>13.551401869158886</v>
      </c>
      <c r="I78" s="233">
        <f t="shared" si="88"/>
        <v>19.746278755074442</v>
      </c>
      <c r="J78" s="182">
        <f t="shared" si="6"/>
        <v>518.54299999999989</v>
      </c>
      <c r="K78" s="180">
        <f t="shared" si="59"/>
        <v>-6.5570432306777722</v>
      </c>
      <c r="L78" s="233">
        <f t="shared" si="80"/>
        <v>6.4049001703157415</v>
      </c>
      <c r="M78" s="182">
        <f t="shared" si="93"/>
        <v>148.83116271623771</v>
      </c>
      <c r="N78" s="180">
        <f t="shared" si="53"/>
        <v>-6.594864306010173</v>
      </c>
      <c r="O78" s="180">
        <f t="shared" si="81"/>
        <v>-3.9512454449290968</v>
      </c>
      <c r="P78" s="209"/>
      <c r="Q78" s="180">
        <f>D78</f>
        <v>1580.453</v>
      </c>
      <c r="R78" s="180" t="s">
        <v>20</v>
      </c>
      <c r="S78" s="180">
        <f t="shared" si="90"/>
        <v>15.01480937029247</v>
      </c>
      <c r="T78" s="182">
        <f>G78</f>
        <v>1061.9100000000001</v>
      </c>
      <c r="U78" s="180" t="s">
        <v>20</v>
      </c>
      <c r="V78" s="180">
        <f t="shared" si="95"/>
        <v>19.746278755074442</v>
      </c>
      <c r="W78" s="268">
        <f t="shared" si="9"/>
        <v>518.54299999999989</v>
      </c>
      <c r="X78" s="182">
        <f t="shared" si="52"/>
        <v>6.4049001703157415</v>
      </c>
      <c r="Y78" s="182">
        <f t="shared" si="10"/>
        <v>148.83116271623771</v>
      </c>
      <c r="Z78" s="269">
        <f t="shared" si="52"/>
        <v>-3.9512454449290968</v>
      </c>
    </row>
    <row r="79" spans="1:26" s="60" customFormat="1" ht="12" customHeight="1">
      <c r="A79" s="596"/>
      <c r="B79" s="297"/>
      <c r="C79" s="46" t="s">
        <v>1</v>
      </c>
      <c r="D79" s="183">
        <f>SUM(D263:D265)</f>
        <v>1949.5050000000001</v>
      </c>
      <c r="E79" s="178">
        <f t="shared" si="91"/>
        <v>23.351026572761114</v>
      </c>
      <c r="F79" s="229">
        <f t="shared" si="92"/>
        <v>48.490722686003295</v>
      </c>
      <c r="G79" s="183">
        <f>SUM(G263:G265)</f>
        <v>1168.44</v>
      </c>
      <c r="H79" s="178">
        <f t="shared" si="87"/>
        <v>10.031923609345416</v>
      </c>
      <c r="I79" s="229">
        <f t="shared" si="88"/>
        <v>38.368622992752591</v>
      </c>
      <c r="J79" s="183">
        <f t="shared" si="6"/>
        <v>781.06500000000005</v>
      </c>
      <c r="K79" s="178">
        <f t="shared" si="59"/>
        <v>50.626852546461954</v>
      </c>
      <c r="L79" s="229">
        <f t="shared" si="80"/>
        <v>66.737469046195883</v>
      </c>
      <c r="M79" s="183">
        <f t="shared" si="93"/>
        <v>166.84682140289618</v>
      </c>
      <c r="N79" s="178">
        <f t="shared" si="53"/>
        <v>12.104762442128614</v>
      </c>
      <c r="O79" s="178">
        <f t="shared" si="81"/>
        <v>7.3153143207769444</v>
      </c>
      <c r="P79" s="209"/>
      <c r="Q79" s="178">
        <f>D78+D79</f>
        <v>3529.9580000000001</v>
      </c>
      <c r="R79" s="178">
        <f t="shared" si="89"/>
        <v>123.35102657276109</v>
      </c>
      <c r="S79" s="178">
        <f t="shared" si="90"/>
        <v>31.371226753901162</v>
      </c>
      <c r="T79" s="183">
        <f>G78+G79</f>
        <v>2230.3500000000004</v>
      </c>
      <c r="U79" s="178">
        <f t="shared" si="94"/>
        <v>110.03192360934544</v>
      </c>
      <c r="V79" s="178">
        <f t="shared" si="95"/>
        <v>28.82962500866433</v>
      </c>
      <c r="W79" s="263">
        <f t="shared" si="9"/>
        <v>1299.6079999999997</v>
      </c>
      <c r="X79" s="183">
        <f t="shared" si="52"/>
        <v>35.974973058371717</v>
      </c>
      <c r="Y79" s="183">
        <f t="shared" si="10"/>
        <v>158.26924025377181</v>
      </c>
      <c r="Z79" s="265">
        <f t="shared" si="52"/>
        <v>1.9728395119258613</v>
      </c>
    </row>
    <row r="80" spans="1:26" s="60" customFormat="1" ht="12" customHeight="1">
      <c r="A80" s="596"/>
      <c r="B80" s="297"/>
      <c r="C80" s="46" t="s">
        <v>2</v>
      </c>
      <c r="D80" s="183">
        <f>SUM(D266:D268)</f>
        <v>1924.7629999999999</v>
      </c>
      <c r="E80" s="178">
        <f t="shared" si="91"/>
        <v>-1.2691426798084771</v>
      </c>
      <c r="F80" s="229">
        <f t="shared" si="92"/>
        <v>47.96763530135302</v>
      </c>
      <c r="G80" s="183">
        <f>SUM(G266:G268)</f>
        <v>1092.02</v>
      </c>
      <c r="H80" s="178">
        <f t="shared" ref="H80:H85" si="96">((G80/G79)-1)*100</f>
        <v>-6.540344390811681</v>
      </c>
      <c r="I80" s="229">
        <f t="shared" ref="I80:I85" si="97">((G80/G76)-1)*100</f>
        <v>20.865522966242377</v>
      </c>
      <c r="J80" s="183">
        <f t="shared" si="6"/>
        <v>832.74299999999994</v>
      </c>
      <c r="K80" s="178">
        <f t="shared" si="59"/>
        <v>6.6163507518580245</v>
      </c>
      <c r="L80" s="229">
        <f t="shared" si="80"/>
        <v>109.60055373772968</v>
      </c>
      <c r="M80" s="183">
        <f t="shared" si="93"/>
        <v>176.25711983297009</v>
      </c>
      <c r="N80" s="178">
        <f t="shared" si="53"/>
        <v>5.6400825325585435</v>
      </c>
      <c r="O80" s="178">
        <f t="shared" si="81"/>
        <v>22.423360831095085</v>
      </c>
      <c r="P80" s="209"/>
      <c r="Q80" s="178">
        <f>SUM(D78:D80)</f>
        <v>5454.7209999999995</v>
      </c>
      <c r="R80" s="178">
        <f t="shared" ref="R80:R85" si="98">((Q80/Q79)-1)*100</f>
        <v>54.526512780038729</v>
      </c>
      <c r="S80" s="178">
        <f t="shared" ref="S80:S85" si="99">((Q80/Q76)-1)*100</f>
        <v>36.784876912390473</v>
      </c>
      <c r="T80" s="183">
        <f>SUM(G78:G80)</f>
        <v>3322.3700000000003</v>
      </c>
      <c r="U80" s="178">
        <f t="shared" si="94"/>
        <v>48.961822135539258</v>
      </c>
      <c r="V80" s="178">
        <f t="shared" si="95"/>
        <v>26.098590373243692</v>
      </c>
      <c r="W80" s="263">
        <f t="shared" si="9"/>
        <v>2132.3509999999992</v>
      </c>
      <c r="X80" s="183">
        <f t="shared" si="52"/>
        <v>57.593546527526151</v>
      </c>
      <c r="Y80" s="183">
        <f t="shared" si="10"/>
        <v>164.18162335922847</v>
      </c>
      <c r="Z80" s="265">
        <f t="shared" si="52"/>
        <v>8.4745487697491804</v>
      </c>
    </row>
    <row r="81" spans="1:26" s="60" customFormat="1" ht="12" customHeight="1">
      <c r="A81" s="597"/>
      <c r="B81" s="298"/>
      <c r="C81" s="65" t="s">
        <v>3</v>
      </c>
      <c r="D81" s="181">
        <f>SUM(D269:D271)</f>
        <v>1947.5855999999999</v>
      </c>
      <c r="E81" s="179">
        <f t="shared" ref="E81:E86" si="100">((D81/D80)-1)*100</f>
        <v>1.1857355944602022</v>
      </c>
      <c r="F81" s="231">
        <f t="shared" ref="F81:F86" si="101">((D81/D77)-1)*100</f>
        <v>30.700793901121372</v>
      </c>
      <c r="G81" s="181">
        <f>SUM(G269:G271)</f>
        <v>1172.26</v>
      </c>
      <c r="H81" s="179">
        <f t="shared" si="96"/>
        <v>7.347850771963893</v>
      </c>
      <c r="I81" s="231">
        <f t="shared" si="97"/>
        <v>25.351269274364284</v>
      </c>
      <c r="J81" s="181">
        <f t="shared" si="6"/>
        <v>775.32559999999989</v>
      </c>
      <c r="K81" s="179">
        <f t="shared" si="59"/>
        <v>-6.894972398447063</v>
      </c>
      <c r="L81" s="231">
        <f t="shared" si="80"/>
        <v>39.71592813508007</v>
      </c>
      <c r="M81" s="181">
        <f t="shared" si="93"/>
        <v>166.13938887277567</v>
      </c>
      <c r="N81" s="179">
        <f t="shared" si="53"/>
        <v>-5.7403246857672947</v>
      </c>
      <c r="O81" s="179">
        <f t="shared" si="81"/>
        <v>4.2676270114571091</v>
      </c>
      <c r="P81" s="209"/>
      <c r="Q81" s="179">
        <f>SUM(D78:D81)</f>
        <v>7402.3065999999999</v>
      </c>
      <c r="R81" s="179">
        <f t="shared" si="98"/>
        <v>35.70458690737803</v>
      </c>
      <c r="S81" s="179">
        <f t="shared" si="99"/>
        <v>35.129877763822769</v>
      </c>
      <c r="T81" s="181">
        <f>SUM(G78:G81)</f>
        <v>4494.63</v>
      </c>
      <c r="U81" s="179">
        <f t="shared" si="94"/>
        <v>35.283848577972933</v>
      </c>
      <c r="V81" s="179">
        <f t="shared" si="95"/>
        <v>25.902821351738979</v>
      </c>
      <c r="W81" s="266">
        <f t="shared" ref="W81:W89" si="102">Q81-T81</f>
        <v>2907.6765999999998</v>
      </c>
      <c r="X81" s="181">
        <f t="shared" si="52"/>
        <v>52.393951781970635</v>
      </c>
      <c r="Y81" s="181">
        <f t="shared" ref="Y81:Y89" si="103">(Q81/T81)*100</f>
        <v>164.6922349559363</v>
      </c>
      <c r="Z81" s="267">
        <f t="shared" si="52"/>
        <v>7.3287129811855811</v>
      </c>
    </row>
    <row r="82" spans="1:26" s="60" customFormat="1" ht="12" customHeight="1">
      <c r="A82" s="595">
        <v>2011</v>
      </c>
      <c r="B82" s="295"/>
      <c r="C82" s="79" t="s">
        <v>0</v>
      </c>
      <c r="D82" s="182">
        <f>SUM(D272:D274)</f>
        <v>2016.49</v>
      </c>
      <c r="E82" s="180">
        <f t="shared" si="100"/>
        <v>3.5379394877431913</v>
      </c>
      <c r="F82" s="233">
        <f t="shared" si="101"/>
        <v>27.589368364639768</v>
      </c>
      <c r="G82" s="182">
        <f>SUM(G272:G274)</f>
        <v>1332.62</v>
      </c>
      <c r="H82" s="180">
        <f t="shared" si="96"/>
        <v>13.679559142169829</v>
      </c>
      <c r="I82" s="233">
        <f t="shared" si="97"/>
        <v>25.492744206194473</v>
      </c>
      <c r="J82" s="182">
        <f t="shared" ref="J82:J88" si="104">D82-G82</f>
        <v>683.87000000000012</v>
      </c>
      <c r="K82" s="180">
        <f t="shared" si="59"/>
        <v>-11.795766836539357</v>
      </c>
      <c r="L82" s="233">
        <f t="shared" si="80"/>
        <v>31.8829875246605</v>
      </c>
      <c r="M82" s="182">
        <f t="shared" si="93"/>
        <v>151.31770497216013</v>
      </c>
      <c r="N82" s="180">
        <f t="shared" si="53"/>
        <v>-8.9212341523451251</v>
      </c>
      <c r="O82" s="180">
        <f t="shared" si="81"/>
        <v>1.6707134517676803</v>
      </c>
      <c r="P82" s="209"/>
      <c r="Q82" s="180">
        <f>D82</f>
        <v>2016.49</v>
      </c>
      <c r="R82" s="180" t="s">
        <v>20</v>
      </c>
      <c r="S82" s="180">
        <f t="shared" si="99"/>
        <v>27.589368364639768</v>
      </c>
      <c r="T82" s="182">
        <f>G82</f>
        <v>1332.62</v>
      </c>
      <c r="U82" s="180" t="s">
        <v>20</v>
      </c>
      <c r="V82" s="180">
        <f t="shared" ref="V82:V88" si="105">((T82/T78)-1)*100</f>
        <v>25.492744206194473</v>
      </c>
      <c r="W82" s="268">
        <f t="shared" si="102"/>
        <v>683.87000000000012</v>
      </c>
      <c r="X82" s="182">
        <f t="shared" si="52"/>
        <v>31.8829875246605</v>
      </c>
      <c r="Y82" s="182">
        <f t="shared" si="103"/>
        <v>151.31770497216013</v>
      </c>
      <c r="Z82" s="269">
        <f t="shared" si="52"/>
        <v>1.6707134517676803</v>
      </c>
    </row>
    <row r="83" spans="1:26" s="60" customFormat="1" ht="12" customHeight="1">
      <c r="A83" s="596"/>
      <c r="B83" s="297"/>
      <c r="C83" s="46" t="s">
        <v>1</v>
      </c>
      <c r="D83" s="183">
        <f>SUM(D275:D277)</f>
        <v>2361.9900000000002</v>
      </c>
      <c r="E83" s="178">
        <f t="shared" si="100"/>
        <v>17.133732376555312</v>
      </c>
      <c r="F83" s="229">
        <f t="shared" si="101"/>
        <v>21.158447913701185</v>
      </c>
      <c r="G83" s="183">
        <f>SUM(G275:G277)</f>
        <v>1454.53</v>
      </c>
      <c r="H83" s="178">
        <f t="shared" si="96"/>
        <v>9.1481442571776039</v>
      </c>
      <c r="I83" s="229">
        <f t="shared" si="97"/>
        <v>24.484783129642928</v>
      </c>
      <c r="J83" s="183">
        <f t="shared" si="104"/>
        <v>907.46000000000026</v>
      </c>
      <c r="K83" s="178">
        <f t="shared" si="59"/>
        <v>32.694810417184563</v>
      </c>
      <c r="L83" s="229">
        <f t="shared" si="80"/>
        <v>16.182391990423351</v>
      </c>
      <c r="M83" s="183">
        <f t="shared" si="93"/>
        <v>162.38853787821498</v>
      </c>
      <c r="N83" s="178">
        <f t="shared" si="53"/>
        <v>7.316283912772592</v>
      </c>
      <c r="O83" s="178">
        <f t="shared" si="81"/>
        <v>-2.6720817856730306</v>
      </c>
      <c r="P83" s="209"/>
      <c r="Q83" s="178">
        <f>SUM(D82:D83)</f>
        <v>4378.4800000000005</v>
      </c>
      <c r="R83" s="178">
        <f t="shared" si="98"/>
        <v>117.13373237655533</v>
      </c>
      <c r="S83" s="178">
        <f t="shared" si="99"/>
        <v>24.037736426325761</v>
      </c>
      <c r="T83" s="183">
        <f>SUM(G82:G83)</f>
        <v>2787.1499999999996</v>
      </c>
      <c r="U83" s="178">
        <f t="shared" ref="U83:U88" si="106">((T83/T82)-1)*100</f>
        <v>109.14814425717756</v>
      </c>
      <c r="V83" s="178">
        <f t="shared" si="105"/>
        <v>24.964691640325466</v>
      </c>
      <c r="W83" s="263">
        <f t="shared" si="102"/>
        <v>1591.3300000000008</v>
      </c>
      <c r="X83" s="183">
        <f t="shared" si="52"/>
        <v>22.44692245661777</v>
      </c>
      <c r="Y83" s="183">
        <f t="shared" si="103"/>
        <v>157.09524065801986</v>
      </c>
      <c r="Z83" s="265">
        <f t="shared" si="52"/>
        <v>-0.74177369769991008</v>
      </c>
    </row>
    <row r="84" spans="1:26" s="60" customFormat="1" ht="12" customHeight="1">
      <c r="A84" s="596"/>
      <c r="B84" s="297"/>
      <c r="C84" s="46" t="s">
        <v>2</v>
      </c>
      <c r="D84" s="183">
        <f>SUM(D278:D280)</f>
        <v>2018.03</v>
      </c>
      <c r="E84" s="178">
        <f t="shared" si="100"/>
        <v>-14.562297046134843</v>
      </c>
      <c r="F84" s="229">
        <f t="shared" si="101"/>
        <v>4.8456355405834373</v>
      </c>
      <c r="G84" s="183">
        <f>SUM(G278:G280)</f>
        <v>1194.08</v>
      </c>
      <c r="H84" s="178">
        <f t="shared" si="96"/>
        <v>-17.906127752607372</v>
      </c>
      <c r="I84" s="229">
        <f t="shared" si="97"/>
        <v>9.3459826743099939</v>
      </c>
      <c r="J84" s="183">
        <f t="shared" si="104"/>
        <v>823.95</v>
      </c>
      <c r="K84" s="178">
        <f t="shared" si="59"/>
        <v>-9.2026094814096737</v>
      </c>
      <c r="L84" s="229">
        <f t="shared" ref="L84:L89" si="107">((J84/J80)-1)*100</f>
        <v>-1.0559080052308878</v>
      </c>
      <c r="M84" s="183">
        <f t="shared" si="93"/>
        <v>169.00291437759617</v>
      </c>
      <c r="N84" s="178">
        <f t="shared" si="53"/>
        <v>4.0731794163586299</v>
      </c>
      <c r="O84" s="178">
        <f t="shared" ref="O84:O103" si="108">((M84/M80)-1)*100</f>
        <v>-4.1156949927743991</v>
      </c>
      <c r="P84" s="209"/>
      <c r="Q84" s="178">
        <f>SUM(D82:D84)</f>
        <v>6396.51</v>
      </c>
      <c r="R84" s="178">
        <f t="shared" si="98"/>
        <v>46.089738904825417</v>
      </c>
      <c r="S84" s="178">
        <f t="shared" si="99"/>
        <v>17.265576002878991</v>
      </c>
      <c r="T84" s="183">
        <f>SUM(G82:G84)</f>
        <v>3981.2299999999996</v>
      </c>
      <c r="U84" s="178">
        <f t="shared" si="106"/>
        <v>42.842329978652025</v>
      </c>
      <c r="V84" s="178">
        <f t="shared" si="105"/>
        <v>19.831024238721117</v>
      </c>
      <c r="W84" s="263">
        <f t="shared" si="102"/>
        <v>2415.2800000000007</v>
      </c>
      <c r="X84" s="183">
        <f t="shared" si="52"/>
        <v>13.268406561583967</v>
      </c>
      <c r="Y84" s="183">
        <f t="shared" si="103"/>
        <v>160.66667838833729</v>
      </c>
      <c r="Z84" s="265">
        <f t="shared" si="52"/>
        <v>-2.1408881816209702</v>
      </c>
    </row>
    <row r="85" spans="1:26" s="60" customFormat="1" ht="12" customHeight="1">
      <c r="A85" s="596"/>
      <c r="B85" s="297"/>
      <c r="C85" s="46" t="s">
        <v>3</v>
      </c>
      <c r="D85" s="183">
        <f>SUM(D281:D283)</f>
        <v>1905.8600000000001</v>
      </c>
      <c r="E85" s="178">
        <f t="shared" si="100"/>
        <v>-5.5583911041956702</v>
      </c>
      <c r="F85" s="229">
        <f t="shared" si="101"/>
        <v>-2.1424270132208711</v>
      </c>
      <c r="G85" s="183">
        <f>SUM(G281:G283)</f>
        <v>1380.2</v>
      </c>
      <c r="H85" s="178">
        <f t="shared" si="96"/>
        <v>15.586895350395302</v>
      </c>
      <c r="I85" s="229">
        <f t="shared" si="97"/>
        <v>17.738385682357173</v>
      </c>
      <c r="J85" s="183">
        <f t="shared" si="104"/>
        <v>525.66000000000008</v>
      </c>
      <c r="K85" s="178">
        <f t="shared" si="59"/>
        <v>-36.20243946841434</v>
      </c>
      <c r="L85" s="229">
        <f t="shared" si="107"/>
        <v>-32.201387391310163</v>
      </c>
      <c r="M85" s="183">
        <f t="shared" si="93"/>
        <v>138.08578466888858</v>
      </c>
      <c r="N85" s="178">
        <f t="shared" si="53"/>
        <v>-18.293844116575841</v>
      </c>
      <c r="O85" s="178">
        <f t="shared" si="108"/>
        <v>-16.88558287966838</v>
      </c>
      <c r="P85" s="209"/>
      <c r="Q85" s="178">
        <f>SUM(D82:D85)</f>
        <v>8302.3700000000008</v>
      </c>
      <c r="R85" s="178">
        <f t="shared" si="98"/>
        <v>29.795310255123496</v>
      </c>
      <c r="S85" s="178">
        <f t="shared" si="99"/>
        <v>12.159228854422221</v>
      </c>
      <c r="T85" s="183">
        <f>SUM(G82:G85)</f>
        <v>5361.4299999999994</v>
      </c>
      <c r="U85" s="178">
        <f t="shared" si="106"/>
        <v>34.667678079387528</v>
      </c>
      <c r="V85" s="178">
        <f t="shared" si="105"/>
        <v>19.28523593710716</v>
      </c>
      <c r="W85" s="263">
        <f t="shared" si="102"/>
        <v>2940.9400000000014</v>
      </c>
      <c r="X85" s="183">
        <f t="shared" ref="X85:Z90" si="109">((W85/W81)-1)*100</f>
        <v>1.1439855450225078</v>
      </c>
      <c r="Y85" s="183">
        <f t="shared" si="103"/>
        <v>154.85364911973113</v>
      </c>
      <c r="Z85" s="265">
        <f t="shared" si="109"/>
        <v>-5.9739221092223964</v>
      </c>
    </row>
    <row r="86" spans="1:26" s="60" customFormat="1" ht="12" customHeight="1">
      <c r="A86" s="595">
        <v>2012</v>
      </c>
      <c r="B86" s="295"/>
      <c r="C86" s="79" t="s">
        <v>0</v>
      </c>
      <c r="D86" s="182">
        <f>SUM(D284:D286)</f>
        <v>1851.8899999999999</v>
      </c>
      <c r="E86" s="180">
        <f t="shared" si="100"/>
        <v>-2.8317924716401155</v>
      </c>
      <c r="F86" s="233">
        <f t="shared" si="101"/>
        <v>-8.1626985504515304</v>
      </c>
      <c r="G86" s="182">
        <f>SUM(G284:G286)</f>
        <v>1344.72</v>
      </c>
      <c r="H86" s="180">
        <f t="shared" ref="H86:H91" si="110">((G86/G85)-1)*100</f>
        <v>-2.5706419359513122</v>
      </c>
      <c r="I86" s="233">
        <f t="shared" ref="I86:I91" si="111">((G86/G82)-1)*100</f>
        <v>0.9079857723882423</v>
      </c>
      <c r="J86" s="182">
        <f t="shared" si="104"/>
        <v>507.16999999999985</v>
      </c>
      <c r="K86" s="180">
        <f t="shared" si="59"/>
        <v>-3.5174827835483424</v>
      </c>
      <c r="L86" s="233">
        <f t="shared" si="107"/>
        <v>-25.83824411072283</v>
      </c>
      <c r="M86" s="182">
        <f t="shared" si="93"/>
        <v>137.71565827830327</v>
      </c>
      <c r="N86" s="180">
        <f t="shared" si="53"/>
        <v>-0.2680409076668</v>
      </c>
      <c r="O86" s="180">
        <f t="shared" si="108"/>
        <v>-8.9890648925447287</v>
      </c>
      <c r="P86" s="209"/>
      <c r="Q86" s="180">
        <f>D86</f>
        <v>1851.8899999999999</v>
      </c>
      <c r="R86" s="180" t="s">
        <v>20</v>
      </c>
      <c r="S86" s="180">
        <f t="shared" ref="S86:S91" si="112">((Q86/Q82)-1)*100</f>
        <v>-8.1626985504515304</v>
      </c>
      <c r="T86" s="182">
        <f>G86</f>
        <v>1344.72</v>
      </c>
      <c r="U86" s="180" t="s">
        <v>20</v>
      </c>
      <c r="V86" s="180">
        <f t="shared" si="105"/>
        <v>0.9079857723882423</v>
      </c>
      <c r="W86" s="268">
        <f t="shared" si="102"/>
        <v>507.16999999999985</v>
      </c>
      <c r="X86" s="182">
        <f t="shared" si="109"/>
        <v>-25.83824411072283</v>
      </c>
      <c r="Y86" s="182">
        <f t="shared" si="103"/>
        <v>137.71565827830327</v>
      </c>
      <c r="Z86" s="269">
        <f t="shared" si="109"/>
        <v>-8.9890648925447287</v>
      </c>
    </row>
    <row r="87" spans="1:26" s="60" customFormat="1" ht="12" customHeight="1">
      <c r="A87" s="596"/>
      <c r="B87" s="297"/>
      <c r="C87" s="46" t="s">
        <v>1</v>
      </c>
      <c r="D87" s="183">
        <f>SUM(D287:D289)</f>
        <v>1902.02</v>
      </c>
      <c r="E87" s="178">
        <f t="shared" ref="E87:E92" si="113">((D87/D86)-1)*100</f>
        <v>2.7069642365367352</v>
      </c>
      <c r="F87" s="229">
        <f t="shared" ref="F87:F92" si="114">((D87/D83)-1)*100</f>
        <v>-19.473833504798932</v>
      </c>
      <c r="G87" s="183">
        <f>SUM(G287:G289)</f>
        <v>1115.8799999999999</v>
      </c>
      <c r="H87" s="178">
        <f t="shared" si="110"/>
        <v>-17.017669105836177</v>
      </c>
      <c r="I87" s="229">
        <f t="shared" si="111"/>
        <v>-23.28243487587056</v>
      </c>
      <c r="J87" s="183">
        <f t="shared" si="104"/>
        <v>786.1400000000001</v>
      </c>
      <c r="K87" s="178">
        <f t="shared" si="59"/>
        <v>55.005225072460973</v>
      </c>
      <c r="L87" s="229">
        <f t="shared" si="107"/>
        <v>-13.369184316664107</v>
      </c>
      <c r="M87" s="183">
        <f t="shared" si="93"/>
        <v>170.45022762304191</v>
      </c>
      <c r="N87" s="178">
        <f t="shared" si="53"/>
        <v>23.769678592819755</v>
      </c>
      <c r="O87" s="178">
        <f t="shared" si="108"/>
        <v>4.9644450588457678</v>
      </c>
      <c r="P87" s="209"/>
      <c r="Q87" s="178">
        <f>SUM(D86:D87)</f>
        <v>3753.91</v>
      </c>
      <c r="R87" s="178">
        <f>((Q87/Q86)-1)*100</f>
        <v>102.70696423653672</v>
      </c>
      <c r="S87" s="178">
        <f t="shared" si="112"/>
        <v>-14.264539292174462</v>
      </c>
      <c r="T87" s="183">
        <f>SUM(G86:G87)</f>
        <v>2460.6</v>
      </c>
      <c r="U87" s="178">
        <f t="shared" si="106"/>
        <v>82.982330894163823</v>
      </c>
      <c r="V87" s="178">
        <f t="shared" si="105"/>
        <v>-11.716269307356974</v>
      </c>
      <c r="W87" s="263">
        <f t="shared" si="102"/>
        <v>1293.31</v>
      </c>
      <c r="X87" s="183">
        <f t="shared" si="109"/>
        <v>-18.727730891769824</v>
      </c>
      <c r="Y87" s="183">
        <f t="shared" si="103"/>
        <v>152.56075753881166</v>
      </c>
      <c r="Z87" s="265">
        <f t="shared" si="109"/>
        <v>-2.8864548029684189</v>
      </c>
    </row>
    <row r="88" spans="1:26" s="60" customFormat="1" ht="12" customHeight="1">
      <c r="A88" s="596"/>
      <c r="B88" s="297"/>
      <c r="C88" s="46" t="s">
        <v>2</v>
      </c>
      <c r="D88" s="183">
        <f>SUM(D290:D292)</f>
        <v>1650.5700000000002</v>
      </c>
      <c r="E88" s="178">
        <f t="shared" si="113"/>
        <v>-13.220155413718038</v>
      </c>
      <c r="F88" s="229">
        <f t="shared" si="114"/>
        <v>-18.208847242112348</v>
      </c>
      <c r="G88" s="183">
        <f>SUM(G290:G292)</f>
        <v>898.62000000000012</v>
      </c>
      <c r="H88" s="178">
        <f t="shared" si="110"/>
        <v>-19.469835466179141</v>
      </c>
      <c r="I88" s="229">
        <f t="shared" si="111"/>
        <v>-24.743735763097941</v>
      </c>
      <c r="J88" s="183">
        <f t="shared" si="104"/>
        <v>751.95</v>
      </c>
      <c r="K88" s="178">
        <f t="shared" si="59"/>
        <v>-4.3490981250159049</v>
      </c>
      <c r="L88" s="229">
        <f t="shared" si="107"/>
        <v>-8.738394320043696</v>
      </c>
      <c r="M88" s="183">
        <f t="shared" si="93"/>
        <v>183.67830673699672</v>
      </c>
      <c r="N88" s="178">
        <f t="shared" si="53"/>
        <v>7.7606696678688358</v>
      </c>
      <c r="O88" s="178">
        <f t="shared" si="108"/>
        <v>8.6835143721911923</v>
      </c>
      <c r="P88" s="209"/>
      <c r="Q88" s="178">
        <f>SUM(D86:D88)</f>
        <v>5404.48</v>
      </c>
      <c r="R88" s="178">
        <f>((Q88/Q87)-1)*100</f>
        <v>43.969354619583314</v>
      </c>
      <c r="S88" s="178">
        <f t="shared" si="112"/>
        <v>-15.508925961188226</v>
      </c>
      <c r="T88" s="183">
        <f>SUM(G86:G88)</f>
        <v>3359.2200000000003</v>
      </c>
      <c r="U88" s="178">
        <f t="shared" si="106"/>
        <v>36.52036088758841</v>
      </c>
      <c r="V88" s="178">
        <f t="shared" si="105"/>
        <v>-15.623563572061883</v>
      </c>
      <c r="W88" s="263">
        <f t="shared" si="102"/>
        <v>2045.2599999999993</v>
      </c>
      <c r="X88" s="183">
        <f t="shared" si="109"/>
        <v>-15.319962902851891</v>
      </c>
      <c r="Y88" s="183">
        <f t="shared" si="103"/>
        <v>160.8849673436095</v>
      </c>
      <c r="Z88" s="265">
        <f t="shared" si="109"/>
        <v>0.13586448507052484</v>
      </c>
    </row>
    <row r="89" spans="1:26" s="60" customFormat="1" ht="12" customHeight="1">
      <c r="A89" s="597"/>
      <c r="B89" s="298"/>
      <c r="C89" s="65" t="s">
        <v>3</v>
      </c>
      <c r="D89" s="181">
        <f>SUM(D293:D295)</f>
        <v>1832.54</v>
      </c>
      <c r="E89" s="179">
        <f t="shared" si="113"/>
        <v>11.024676323936555</v>
      </c>
      <c r="F89" s="231">
        <f t="shared" si="114"/>
        <v>-3.8470821571364167</v>
      </c>
      <c r="G89" s="181">
        <f>SUM(G293:G295)</f>
        <v>965.99</v>
      </c>
      <c r="H89" s="179">
        <f t="shared" si="110"/>
        <v>7.4970510338073781</v>
      </c>
      <c r="I89" s="231">
        <f t="shared" si="111"/>
        <v>-30.010867990146362</v>
      </c>
      <c r="J89" s="181">
        <f t="shared" ref="J89:J94" si="115">D89-G89</f>
        <v>866.55</v>
      </c>
      <c r="K89" s="179">
        <f t="shared" si="59"/>
        <v>15.24037502493516</v>
      </c>
      <c r="L89" s="231">
        <f t="shared" si="107"/>
        <v>64.849902979111931</v>
      </c>
      <c r="M89" s="181">
        <f t="shared" si="93"/>
        <v>189.70589757657945</v>
      </c>
      <c r="N89" s="179">
        <f t="shared" si="53"/>
        <v>3.2816019194980006</v>
      </c>
      <c r="O89" s="179">
        <f t="shared" si="108"/>
        <v>37.382640821044014</v>
      </c>
      <c r="P89" s="209"/>
      <c r="Q89" s="179">
        <f>SUM(D86:D89)</f>
        <v>7237.0199999999995</v>
      </c>
      <c r="R89" s="179">
        <f>((Q89/Q88)-1)*100</f>
        <v>33.90779501450649</v>
      </c>
      <c r="S89" s="179">
        <f t="shared" si="112"/>
        <v>-12.831878126366336</v>
      </c>
      <c r="T89" s="181">
        <f>SUM(G86:G89)</f>
        <v>4325.21</v>
      </c>
      <c r="U89" s="179">
        <f>((T89/T88)-1)*100</f>
        <v>28.756377968695102</v>
      </c>
      <c r="V89" s="179">
        <f t="shared" ref="V89:V94" si="116">((T89/T85)-1)*100</f>
        <v>-19.32730633431752</v>
      </c>
      <c r="W89" s="266">
        <f t="shared" si="102"/>
        <v>2911.8099999999995</v>
      </c>
      <c r="X89" s="181">
        <f t="shared" si="109"/>
        <v>-0.99049963617081627</v>
      </c>
      <c r="Y89" s="181">
        <f t="shared" si="103"/>
        <v>167.32181790017131</v>
      </c>
      <c r="Z89" s="267">
        <f t="shared" si="109"/>
        <v>8.0515821560006806</v>
      </c>
    </row>
    <row r="90" spans="1:26" s="60" customFormat="1" ht="12" customHeight="1">
      <c r="A90" s="595">
        <v>2013</v>
      </c>
      <c r="B90" s="295"/>
      <c r="C90" s="79" t="s">
        <v>0</v>
      </c>
      <c r="D90" s="182">
        <f>SUM(D296:D298)</f>
        <v>1825.0300000000002</v>
      </c>
      <c r="E90" s="180">
        <f t="shared" si="113"/>
        <v>-0.4098137012016001</v>
      </c>
      <c r="F90" s="233">
        <f t="shared" si="114"/>
        <v>-1.450410121551482</v>
      </c>
      <c r="G90" s="182">
        <f>SUM(G296:G298)</f>
        <v>997.95</v>
      </c>
      <c r="H90" s="180">
        <f t="shared" si="110"/>
        <v>3.3085228625555185</v>
      </c>
      <c r="I90" s="233">
        <f t="shared" si="111"/>
        <v>-25.787524540424766</v>
      </c>
      <c r="J90" s="182">
        <f t="shared" si="115"/>
        <v>827.08000000000015</v>
      </c>
      <c r="K90" s="180">
        <f t="shared" si="59"/>
        <v>-4.5548439212970804</v>
      </c>
      <c r="L90" s="233">
        <f t="shared" ref="L90:L96" si="117">((J90/J86)-1)*100</f>
        <v>63.077469093203554</v>
      </c>
      <c r="M90" s="182">
        <f t="shared" si="93"/>
        <v>182.87789969437347</v>
      </c>
      <c r="N90" s="180">
        <f t="shared" si="53"/>
        <v>-3.5992544087616984</v>
      </c>
      <c r="O90" s="180">
        <f t="shared" si="108"/>
        <v>32.793831856653433</v>
      </c>
      <c r="P90" s="209"/>
      <c r="Q90" s="180">
        <f>D90</f>
        <v>1825.0300000000002</v>
      </c>
      <c r="R90" s="180" t="s">
        <v>20</v>
      </c>
      <c r="S90" s="180">
        <f t="shared" si="112"/>
        <v>-1.450410121551482</v>
      </c>
      <c r="T90" s="182">
        <f>G90</f>
        <v>997.95</v>
      </c>
      <c r="U90" s="180" t="s">
        <v>20</v>
      </c>
      <c r="V90" s="180">
        <f t="shared" si="116"/>
        <v>-25.787524540424766</v>
      </c>
      <c r="W90" s="268">
        <f t="shared" ref="W90:W95" si="118">Q90-T90</f>
        <v>827.08000000000015</v>
      </c>
      <c r="X90" s="182">
        <f t="shared" si="109"/>
        <v>63.077469093203554</v>
      </c>
      <c r="Y90" s="182">
        <f t="shared" ref="Y90:Y95" si="119">(Q90/T90)*100</f>
        <v>182.87789969437347</v>
      </c>
      <c r="Z90" s="269">
        <f t="shared" si="109"/>
        <v>32.793831856653433</v>
      </c>
    </row>
    <row r="91" spans="1:26" s="60" customFormat="1" ht="12" customHeight="1">
      <c r="A91" s="596"/>
      <c r="B91" s="297"/>
      <c r="C91" s="46" t="s">
        <v>1</v>
      </c>
      <c r="D91" s="183">
        <f>SUM(D299:D301)</f>
        <v>1976.3</v>
      </c>
      <c r="E91" s="178">
        <f t="shared" si="113"/>
        <v>8.2886308718212796</v>
      </c>
      <c r="F91" s="229">
        <f t="shared" si="114"/>
        <v>3.9053217106024052</v>
      </c>
      <c r="G91" s="183">
        <f>SUM(G299:G301)</f>
        <v>1001.2399999999999</v>
      </c>
      <c r="H91" s="178">
        <f t="shared" si="110"/>
        <v>0.32967583546268386</v>
      </c>
      <c r="I91" s="229">
        <f t="shared" si="111"/>
        <v>-10.273506111768294</v>
      </c>
      <c r="J91" s="183">
        <f t="shared" si="115"/>
        <v>975.06000000000006</v>
      </c>
      <c r="K91" s="178">
        <f t="shared" si="59"/>
        <v>17.891860521352211</v>
      </c>
      <c r="L91" s="229">
        <f t="shared" si="117"/>
        <v>24.03134301778309</v>
      </c>
      <c r="M91" s="183">
        <f t="shared" si="93"/>
        <v>197.38524229954857</v>
      </c>
      <c r="N91" s="178">
        <f t="shared" si="53"/>
        <v>7.9328025034298033</v>
      </c>
      <c r="O91" s="178">
        <f t="shared" si="108"/>
        <v>15.802275568721802</v>
      </c>
      <c r="P91" s="209"/>
      <c r="Q91" s="178">
        <f>SUM(D90:D91)</f>
        <v>3801.33</v>
      </c>
      <c r="R91" s="178">
        <f>((Q91/Q90)-1)*100</f>
        <v>108.28863087182125</v>
      </c>
      <c r="S91" s="178">
        <f t="shared" si="112"/>
        <v>1.2632162198880748</v>
      </c>
      <c r="T91" s="183">
        <f>SUM(G90:G91)</f>
        <v>1999.19</v>
      </c>
      <c r="U91" s="178">
        <f>((T91/T90)-1)*100</f>
        <v>100.32967583546268</v>
      </c>
      <c r="V91" s="178">
        <f t="shared" si="116"/>
        <v>-18.75193042347394</v>
      </c>
      <c r="W91" s="263">
        <f t="shared" si="118"/>
        <v>1802.1399999999999</v>
      </c>
      <c r="X91" s="183">
        <f t="shared" ref="X91:Z96" si="120">((W91/W87)-1)*100</f>
        <v>39.343235573837674</v>
      </c>
      <c r="Y91" s="183">
        <f t="shared" si="119"/>
        <v>190.14350812078891</v>
      </c>
      <c r="Z91" s="265">
        <f t="shared" si="120"/>
        <v>24.63461193316121</v>
      </c>
    </row>
    <row r="92" spans="1:26" s="60" customFormat="1" ht="12" customHeight="1">
      <c r="A92" s="596"/>
      <c r="B92" s="297"/>
      <c r="C92" s="46" t="s">
        <v>2</v>
      </c>
      <c r="D92" s="183">
        <f>SUM(D302:D304)</f>
        <v>1833.02</v>
      </c>
      <c r="E92" s="178">
        <f t="shared" si="113"/>
        <v>-7.2499114506906821</v>
      </c>
      <c r="F92" s="229">
        <f t="shared" si="114"/>
        <v>11.053757186911174</v>
      </c>
      <c r="G92" s="183">
        <f>SUM(G302:G304)</f>
        <v>891.5</v>
      </c>
      <c r="H92" s="178">
        <f t="shared" ref="H92:H97" si="121">((G92/G91)-1)*100</f>
        <v>-10.96040909272501</v>
      </c>
      <c r="I92" s="229">
        <f t="shared" ref="I92:I97" si="122">((G92/G88)-1)*100</f>
        <v>-0.79232601099464839</v>
      </c>
      <c r="J92" s="183">
        <f t="shared" si="115"/>
        <v>941.52</v>
      </c>
      <c r="K92" s="178">
        <f t="shared" si="59"/>
        <v>-3.4397883207187285</v>
      </c>
      <c r="L92" s="229">
        <f t="shared" si="117"/>
        <v>25.210452822661079</v>
      </c>
      <c r="M92" s="183">
        <f t="shared" si="93"/>
        <v>205.61076836791923</v>
      </c>
      <c r="N92" s="178">
        <f t="shared" si="53"/>
        <v>4.1672447101631649</v>
      </c>
      <c r="O92" s="178">
        <f t="shared" si="108"/>
        <v>11.940692409761233</v>
      </c>
      <c r="P92" s="209"/>
      <c r="Q92" s="178">
        <f>SUM(D90:D92)</f>
        <v>5634.35</v>
      </c>
      <c r="R92" s="178">
        <f t="shared" ref="R92:R97" si="123">((Q92/Q91)-1)*100</f>
        <v>48.220491249115447</v>
      </c>
      <c r="S92" s="178">
        <f t="shared" ref="S92:S97" si="124">((Q92/Q88)-1)*100</f>
        <v>4.2533231689265261</v>
      </c>
      <c r="T92" s="183">
        <f>SUM(G90:G92)</f>
        <v>2890.69</v>
      </c>
      <c r="U92" s="178">
        <f>((T92/T91)-1)*100</f>
        <v>44.5930601893767</v>
      </c>
      <c r="V92" s="178">
        <f t="shared" si="116"/>
        <v>-13.947583069879322</v>
      </c>
      <c r="W92" s="263">
        <f t="shared" si="118"/>
        <v>2743.6600000000003</v>
      </c>
      <c r="X92" s="183">
        <f t="shared" si="120"/>
        <v>34.147247782678058</v>
      </c>
      <c r="Y92" s="183">
        <f t="shared" si="119"/>
        <v>194.91367113042216</v>
      </c>
      <c r="Z92" s="265">
        <f t="shared" si="120"/>
        <v>21.150952975075654</v>
      </c>
    </row>
    <row r="93" spans="1:26" s="60" customFormat="1" ht="12" customHeight="1">
      <c r="A93" s="596"/>
      <c r="B93" s="297"/>
      <c r="C93" s="46" t="s">
        <v>3</v>
      </c>
      <c r="D93" s="183">
        <f>SUM(D305:D307)</f>
        <v>1813.8000000000002</v>
      </c>
      <c r="E93" s="178">
        <f t="shared" ref="E93:E98" si="125">((D93/D92)-1)*100</f>
        <v>-1.0485428418675058</v>
      </c>
      <c r="F93" s="229">
        <f t="shared" ref="F93:F98" si="126">((D93/D89)-1)*100</f>
        <v>-1.0226243356215803</v>
      </c>
      <c r="G93" s="183">
        <f>SUM(G305:G307)</f>
        <v>1027.95</v>
      </c>
      <c r="H93" s="178">
        <f t="shared" si="121"/>
        <v>15.305664610207526</v>
      </c>
      <c r="I93" s="229">
        <f t="shared" si="122"/>
        <v>6.4141450739655825</v>
      </c>
      <c r="J93" s="183">
        <f t="shared" si="115"/>
        <v>785.85000000000014</v>
      </c>
      <c r="K93" s="178">
        <f t="shared" si="59"/>
        <v>-16.533902625541664</v>
      </c>
      <c r="L93" s="229">
        <f t="shared" si="117"/>
        <v>-9.3127921066297183</v>
      </c>
      <c r="M93" s="183">
        <f t="shared" si="93"/>
        <v>176.4482708302933</v>
      </c>
      <c r="N93" s="178">
        <f t="shared" si="53"/>
        <v>-14.183351275378076</v>
      </c>
      <c r="O93" s="178">
        <f t="shared" si="108"/>
        <v>-6.9885158635800355</v>
      </c>
      <c r="P93" s="209"/>
      <c r="Q93" s="178">
        <f>SUM(D90:D93)</f>
        <v>7448.1500000000005</v>
      </c>
      <c r="R93" s="178">
        <f t="shared" si="123"/>
        <v>32.191823369155273</v>
      </c>
      <c r="S93" s="178">
        <f t="shared" si="124"/>
        <v>2.9173610132347427</v>
      </c>
      <c r="T93" s="183">
        <f>SUM(G90:G93)</f>
        <v>3918.6400000000003</v>
      </c>
      <c r="U93" s="178">
        <f>((T93/T92)-1)*100</f>
        <v>35.560713878001458</v>
      </c>
      <c r="V93" s="178">
        <f t="shared" si="116"/>
        <v>-9.4000060112688129</v>
      </c>
      <c r="W93" s="263">
        <f t="shared" si="118"/>
        <v>3529.51</v>
      </c>
      <c r="X93" s="183">
        <f t="shared" si="120"/>
        <v>21.213609404459799</v>
      </c>
      <c r="Y93" s="183">
        <f t="shared" si="119"/>
        <v>190.06976910356656</v>
      </c>
      <c r="Z93" s="265">
        <f t="shared" si="120"/>
        <v>13.595328743659296</v>
      </c>
    </row>
    <row r="94" spans="1:26" s="60" customFormat="1" ht="12" customHeight="1">
      <c r="A94" s="595">
        <v>2014</v>
      </c>
      <c r="B94" s="295"/>
      <c r="C94" s="79" t="s">
        <v>0</v>
      </c>
      <c r="D94" s="182">
        <f>SUM(D308:D310)</f>
        <v>2012.67</v>
      </c>
      <c r="E94" s="180">
        <f t="shared" si="125"/>
        <v>10.964273900099242</v>
      </c>
      <c r="F94" s="233">
        <f t="shared" si="126"/>
        <v>10.281474825071356</v>
      </c>
      <c r="G94" s="182">
        <f>SUM(G308:G310)</f>
        <v>1041.52</v>
      </c>
      <c r="H94" s="180">
        <f t="shared" si="121"/>
        <v>1.3201031178559308</v>
      </c>
      <c r="I94" s="233">
        <f t="shared" si="122"/>
        <v>4.3659501979057103</v>
      </c>
      <c r="J94" s="182">
        <f t="shared" si="115"/>
        <v>971.15000000000009</v>
      </c>
      <c r="K94" s="180">
        <f t="shared" si="59"/>
        <v>23.579563529935733</v>
      </c>
      <c r="L94" s="233">
        <f t="shared" si="117"/>
        <v>17.419113024133082</v>
      </c>
      <c r="M94" s="182">
        <f t="shared" si="93"/>
        <v>193.2435286888394</v>
      </c>
      <c r="N94" s="180">
        <f t="shared" si="53"/>
        <v>9.5185165485127676</v>
      </c>
      <c r="O94" s="180">
        <f t="shared" si="108"/>
        <v>5.6680599524540964</v>
      </c>
      <c r="P94" s="209"/>
      <c r="Q94" s="180">
        <f>D94</f>
        <v>2012.67</v>
      </c>
      <c r="R94" s="180" t="s">
        <v>20</v>
      </c>
      <c r="S94" s="180">
        <f t="shared" si="124"/>
        <v>10.281474825071356</v>
      </c>
      <c r="T94" s="182">
        <f>G94</f>
        <v>1041.52</v>
      </c>
      <c r="U94" s="180" t="s">
        <v>20</v>
      </c>
      <c r="V94" s="180">
        <f t="shared" si="116"/>
        <v>4.3659501979057103</v>
      </c>
      <c r="W94" s="268">
        <f t="shared" si="118"/>
        <v>971.15000000000009</v>
      </c>
      <c r="X94" s="182">
        <f t="shared" si="120"/>
        <v>17.419113024133082</v>
      </c>
      <c r="Y94" s="182">
        <f t="shared" si="119"/>
        <v>193.2435286888394</v>
      </c>
      <c r="Z94" s="269">
        <f t="shared" si="120"/>
        <v>5.6680599524540964</v>
      </c>
    </row>
    <row r="95" spans="1:26" s="60" customFormat="1" ht="12" customHeight="1">
      <c r="A95" s="596"/>
      <c r="B95" s="297"/>
      <c r="C95" s="46" t="s">
        <v>1</v>
      </c>
      <c r="D95" s="183">
        <f>SUM(D311:D313)</f>
        <v>2122.41</v>
      </c>
      <c r="E95" s="178">
        <f t="shared" si="125"/>
        <v>5.4524586742983105</v>
      </c>
      <c r="F95" s="229">
        <f t="shared" si="126"/>
        <v>7.3931083337549941</v>
      </c>
      <c r="G95" s="183">
        <f>SUM(G311:G313)</f>
        <v>1125.72</v>
      </c>
      <c r="H95" s="178">
        <f t="shared" si="121"/>
        <v>8.0843382748291059</v>
      </c>
      <c r="I95" s="229">
        <f t="shared" si="122"/>
        <v>12.432583596340564</v>
      </c>
      <c r="J95" s="183">
        <f t="shared" ref="J95:J100" si="127">D95-G95</f>
        <v>996.68999999999983</v>
      </c>
      <c r="K95" s="178">
        <f t="shared" si="59"/>
        <v>2.6298718014724498</v>
      </c>
      <c r="L95" s="229">
        <f t="shared" si="117"/>
        <v>2.2183250261522236</v>
      </c>
      <c r="M95" s="183">
        <f t="shared" si="93"/>
        <v>188.53800234516572</v>
      </c>
      <c r="N95" s="178">
        <f t="shared" si="53"/>
        <v>-2.4350240215549546</v>
      </c>
      <c r="O95" s="178">
        <f t="shared" si="108"/>
        <v>-4.4822195678420718</v>
      </c>
      <c r="P95" s="209"/>
      <c r="Q95" s="178">
        <f>SUM(D94:D95)</f>
        <v>4135.08</v>
      </c>
      <c r="R95" s="178">
        <f t="shared" si="123"/>
        <v>105.45245867429828</v>
      </c>
      <c r="S95" s="178">
        <f t="shared" si="124"/>
        <v>8.7798217992123728</v>
      </c>
      <c r="T95" s="183">
        <f>SUM(G94:G95)</f>
        <v>2167.2399999999998</v>
      </c>
      <c r="U95" s="178">
        <f t="shared" ref="U95:U100" si="128">((T95/T94)-1)*100</f>
        <v>108.08433827482907</v>
      </c>
      <c r="V95" s="178">
        <f t="shared" ref="V95:V100" si="129">((T95/T91)-1)*100</f>
        <v>8.4059043912784617</v>
      </c>
      <c r="W95" s="263">
        <f t="shared" si="118"/>
        <v>1967.8400000000001</v>
      </c>
      <c r="X95" s="183">
        <f t="shared" si="120"/>
        <v>9.194624169043486</v>
      </c>
      <c r="Y95" s="183">
        <f t="shared" si="119"/>
        <v>190.79935770842178</v>
      </c>
      <c r="Z95" s="265">
        <f t="shared" si="120"/>
        <v>0.3449234707588511</v>
      </c>
    </row>
    <row r="96" spans="1:26" s="60" customFormat="1" ht="12" customHeight="1">
      <c r="A96" s="596"/>
      <c r="B96" s="297"/>
      <c r="C96" s="46" t="s">
        <v>2</v>
      </c>
      <c r="D96" s="183">
        <f>SUM(D314:D316)</f>
        <v>2015.8400000000001</v>
      </c>
      <c r="E96" s="178">
        <f t="shared" si="125"/>
        <v>-5.0211787543405713</v>
      </c>
      <c r="F96" s="229">
        <f t="shared" si="126"/>
        <v>9.9737045967856375</v>
      </c>
      <c r="G96" s="183">
        <f>SUM(G314:G316)</f>
        <v>945.82999999999993</v>
      </c>
      <c r="H96" s="178">
        <f t="shared" si="121"/>
        <v>-15.979995025405969</v>
      </c>
      <c r="I96" s="229">
        <f t="shared" si="122"/>
        <v>6.0942232192933155</v>
      </c>
      <c r="J96" s="183">
        <f t="shared" si="127"/>
        <v>1070.0100000000002</v>
      </c>
      <c r="K96" s="178">
        <f t="shared" si="59"/>
        <v>7.356349516900984</v>
      </c>
      <c r="L96" s="229">
        <f t="shared" si="117"/>
        <v>13.64708131531993</v>
      </c>
      <c r="M96" s="183">
        <f t="shared" si="93"/>
        <v>213.12920926593577</v>
      </c>
      <c r="N96" s="178">
        <f t="shared" si="53"/>
        <v>13.043103573225379</v>
      </c>
      <c r="O96" s="178">
        <f t="shared" si="108"/>
        <v>3.6566377129446215</v>
      </c>
      <c r="P96" s="209"/>
      <c r="Q96" s="178">
        <f>SUM(D94:D96)</f>
        <v>6150.92</v>
      </c>
      <c r="R96" s="178">
        <f t="shared" si="123"/>
        <v>48.749721891716732</v>
      </c>
      <c r="S96" s="178">
        <f t="shared" si="124"/>
        <v>9.168227035949128</v>
      </c>
      <c r="T96" s="183">
        <f>SUM(G94:G96)</f>
        <v>3113.0699999999997</v>
      </c>
      <c r="U96" s="178">
        <f t="shared" si="128"/>
        <v>43.642143924992148</v>
      </c>
      <c r="V96" s="178">
        <f t="shared" si="129"/>
        <v>7.6929729580134776</v>
      </c>
      <c r="W96" s="263">
        <f t="shared" ref="W96:W101" si="130">Q96-T96</f>
        <v>3037.8500000000004</v>
      </c>
      <c r="X96" s="183">
        <f t="shared" si="120"/>
        <v>10.722538506957857</v>
      </c>
      <c r="Y96" s="183">
        <f t="shared" ref="Y96:Y101" si="131">(Q96/T96)*100</f>
        <v>197.58373566929112</v>
      </c>
      <c r="Z96" s="265">
        <f t="shared" si="120"/>
        <v>1.3698703243254506</v>
      </c>
    </row>
    <row r="97" spans="1:26" s="60" customFormat="1" ht="12" customHeight="1">
      <c r="A97" s="597"/>
      <c r="B97" s="298"/>
      <c r="C97" s="65" t="s">
        <v>3</v>
      </c>
      <c r="D97" s="181">
        <f>SUM(D317:D319)</f>
        <v>1990.1799999999998</v>
      </c>
      <c r="E97" s="179">
        <f t="shared" si="125"/>
        <v>-1.27291848559411</v>
      </c>
      <c r="F97" s="231">
        <f t="shared" si="126"/>
        <v>9.7243356489138613</v>
      </c>
      <c r="G97" s="181">
        <f>SUM(G317:G319)</f>
        <v>1050.29</v>
      </c>
      <c r="H97" s="179">
        <f t="shared" si="121"/>
        <v>11.044267997420265</v>
      </c>
      <c r="I97" s="231">
        <f t="shared" si="122"/>
        <v>2.1732574541563299</v>
      </c>
      <c r="J97" s="181">
        <f t="shared" si="127"/>
        <v>939.88999999999987</v>
      </c>
      <c r="K97" s="179">
        <f t="shared" si="59"/>
        <v>-12.16063401276627</v>
      </c>
      <c r="L97" s="231">
        <f t="shared" ref="L97:L103" si="132">((J97/J93)-1)*100</f>
        <v>19.601705160017779</v>
      </c>
      <c r="M97" s="181">
        <f t="shared" si="93"/>
        <v>189.48861742947184</v>
      </c>
      <c r="N97" s="179">
        <f t="shared" si="53"/>
        <v>-11.092140733730194</v>
      </c>
      <c r="O97" s="179">
        <f t="shared" si="108"/>
        <v>7.3904643767921385</v>
      </c>
      <c r="P97" s="209"/>
      <c r="Q97" s="179">
        <f>SUM(D94:D97)</f>
        <v>8141.1</v>
      </c>
      <c r="R97" s="179">
        <f t="shared" si="123"/>
        <v>32.355810187744268</v>
      </c>
      <c r="S97" s="179">
        <f t="shared" si="124"/>
        <v>9.3036525848700702</v>
      </c>
      <c r="T97" s="181">
        <f>SUM(G94:G97)</f>
        <v>4163.3599999999997</v>
      </c>
      <c r="U97" s="179">
        <f t="shared" si="128"/>
        <v>33.738078488437459</v>
      </c>
      <c r="V97" s="179">
        <f t="shared" si="129"/>
        <v>6.2450237837617051</v>
      </c>
      <c r="W97" s="266">
        <f t="shared" si="130"/>
        <v>3977.7400000000007</v>
      </c>
      <c r="X97" s="181">
        <f t="shared" ref="X97:Z103" si="133">((W97/W93)-1)*100</f>
        <v>12.699496530679898</v>
      </c>
      <c r="Y97" s="181">
        <f t="shared" si="131"/>
        <v>195.54158179931596</v>
      </c>
      <c r="Z97" s="267">
        <f t="shared" si="133"/>
        <v>2.8788442904709832</v>
      </c>
    </row>
    <row r="98" spans="1:26" s="60" customFormat="1" ht="12" customHeight="1">
      <c r="A98" s="595">
        <v>2015</v>
      </c>
      <c r="B98" s="297"/>
      <c r="C98" s="46" t="s">
        <v>0</v>
      </c>
      <c r="D98" s="183">
        <f>SUM(D320:D322)</f>
        <v>2188.79</v>
      </c>
      <c r="E98" s="178">
        <f t="shared" si="125"/>
        <v>9.9794993417680935</v>
      </c>
      <c r="F98" s="229">
        <f t="shared" si="126"/>
        <v>8.7505651696502706</v>
      </c>
      <c r="G98" s="183">
        <f>SUM(G320:G322)</f>
        <v>1132.73</v>
      </c>
      <c r="H98" s="178">
        <f t="shared" ref="H98:H103" si="134">((G98/G97)-1)*100</f>
        <v>7.8492606803835185</v>
      </c>
      <c r="I98" s="229">
        <f t="shared" ref="I98:I103" si="135">((G98/G94)-1)*100</f>
        <v>8.7573930409401655</v>
      </c>
      <c r="J98" s="183">
        <f t="shared" si="127"/>
        <v>1056.06</v>
      </c>
      <c r="K98" s="178">
        <f t="shared" si="59"/>
        <v>12.359957016246593</v>
      </c>
      <c r="L98" s="229">
        <f t="shared" si="132"/>
        <v>8.7432425474952105</v>
      </c>
      <c r="M98" s="183">
        <f t="shared" si="93"/>
        <v>193.2313967141331</v>
      </c>
      <c r="N98" s="178">
        <f t="shared" si="53"/>
        <v>1.9752000597367481</v>
      </c>
      <c r="O98" s="178">
        <f t="shared" si="108"/>
        <v>-6.2780755395119847E-3</v>
      </c>
      <c r="P98" s="209"/>
      <c r="Q98" s="178">
        <f>D98</f>
        <v>2188.79</v>
      </c>
      <c r="R98" s="178" t="s">
        <v>20</v>
      </c>
      <c r="S98" s="178">
        <f t="shared" ref="S98:S103" si="136">((Q98/Q94)-1)*100</f>
        <v>8.7505651696502706</v>
      </c>
      <c r="T98" s="183">
        <f>G98</f>
        <v>1132.73</v>
      </c>
      <c r="U98" s="178" t="s">
        <v>20</v>
      </c>
      <c r="V98" s="178">
        <f t="shared" si="129"/>
        <v>8.7573930409401655</v>
      </c>
      <c r="W98" s="263">
        <f t="shared" si="130"/>
        <v>1056.06</v>
      </c>
      <c r="X98" s="183">
        <f t="shared" si="133"/>
        <v>8.7432425474952105</v>
      </c>
      <c r="Y98" s="183">
        <f t="shared" si="131"/>
        <v>193.2313967141331</v>
      </c>
      <c r="Z98" s="265">
        <f t="shared" si="133"/>
        <v>-6.2780755395119847E-3</v>
      </c>
    </row>
    <row r="99" spans="1:26" s="60" customFormat="1" ht="12" customHeight="1">
      <c r="A99" s="596"/>
      <c r="B99" s="297"/>
      <c r="C99" s="46" t="s">
        <v>1</v>
      </c>
      <c r="D99" s="183">
        <f>SUM(D323:D325)</f>
        <v>2401</v>
      </c>
      <c r="E99" s="178">
        <f t="shared" ref="E99:E104" si="137">((D99/D98)-1)*100</f>
        <v>9.6953111079637555</v>
      </c>
      <c r="F99" s="229">
        <f t="shared" ref="F99:F104" si="138">((D99/D95)-1)*100</f>
        <v>13.126116066170068</v>
      </c>
      <c r="G99" s="183">
        <f>SUM(G323:G325)</f>
        <v>1178.24</v>
      </c>
      <c r="H99" s="178">
        <f t="shared" si="134"/>
        <v>4.0177270841242008</v>
      </c>
      <c r="I99" s="229">
        <f t="shared" si="135"/>
        <v>4.6654585509718238</v>
      </c>
      <c r="J99" s="183">
        <f t="shared" si="127"/>
        <v>1222.76</v>
      </c>
      <c r="K99" s="178">
        <f t="shared" si="59"/>
        <v>15.785087968486655</v>
      </c>
      <c r="L99" s="229">
        <f t="shared" si="132"/>
        <v>22.682077677111256</v>
      </c>
      <c r="M99" s="183">
        <f t="shared" si="93"/>
        <v>203.77851711026616</v>
      </c>
      <c r="N99" s="178">
        <f t="shared" si="53"/>
        <v>5.4582850279432105</v>
      </c>
      <c r="O99" s="178">
        <f t="shared" si="108"/>
        <v>8.0835240511347273</v>
      </c>
      <c r="P99" s="209"/>
      <c r="Q99" s="178">
        <f>SUM(D98:D99)</f>
        <v>4589.79</v>
      </c>
      <c r="R99" s="178">
        <f>((Q99/Q98)-1)*100</f>
        <v>109.69531110796376</v>
      </c>
      <c r="S99" s="178">
        <f t="shared" si="136"/>
        <v>10.996401520647737</v>
      </c>
      <c r="T99" s="183">
        <f>SUM(G98:G99)</f>
        <v>2310.9700000000003</v>
      </c>
      <c r="U99" s="178">
        <f t="shared" si="128"/>
        <v>104.01772708412422</v>
      </c>
      <c r="V99" s="178">
        <f t="shared" si="129"/>
        <v>6.6319373950278093</v>
      </c>
      <c r="W99" s="263">
        <f t="shared" si="130"/>
        <v>2278.8199999999997</v>
      </c>
      <c r="X99" s="183">
        <f t="shared" si="133"/>
        <v>15.803114074314962</v>
      </c>
      <c r="Y99" s="183">
        <f t="shared" si="131"/>
        <v>198.60880928787478</v>
      </c>
      <c r="Z99" s="265">
        <f t="shared" si="133"/>
        <v>4.0930177508182952</v>
      </c>
    </row>
    <row r="100" spans="1:26" s="60" customFormat="1" ht="12" customHeight="1">
      <c r="A100" s="596"/>
      <c r="B100" s="297"/>
      <c r="C100" s="46" t="s">
        <v>2</v>
      </c>
      <c r="D100" s="183">
        <f>SUM(D326:D328)</f>
        <v>1877.48</v>
      </c>
      <c r="E100" s="178">
        <f t="shared" si="137"/>
        <v>-21.804248229904211</v>
      </c>
      <c r="F100" s="229">
        <f t="shared" si="138"/>
        <v>-6.8636399714263057</v>
      </c>
      <c r="G100" s="183">
        <f>SUM(G326:G328)</f>
        <v>1082.97</v>
      </c>
      <c r="H100" s="178">
        <f t="shared" si="134"/>
        <v>-8.0857889733840338</v>
      </c>
      <c r="I100" s="229">
        <f t="shared" si="135"/>
        <v>14.499434359240038</v>
      </c>
      <c r="J100" s="183">
        <f t="shared" si="127"/>
        <v>794.51</v>
      </c>
      <c r="K100" s="178">
        <f t="shared" si="59"/>
        <v>-35.023226144132948</v>
      </c>
      <c r="L100" s="229">
        <f t="shared" si="132"/>
        <v>-25.747422921281128</v>
      </c>
      <c r="M100" s="183">
        <f t="shared" si="93"/>
        <v>173.36398976887634</v>
      </c>
      <c r="N100" s="178">
        <f t="shared" si="53"/>
        <v>-14.925286420124594</v>
      </c>
      <c r="O100" s="178">
        <f t="shared" si="108"/>
        <v>-18.657799010290354</v>
      </c>
      <c r="P100" s="209"/>
      <c r="Q100" s="178">
        <f>SUM(D98:D100)</f>
        <v>6467.27</v>
      </c>
      <c r="R100" s="178">
        <f>((Q100/Q99)-1)*100</f>
        <v>40.905575200608311</v>
      </c>
      <c r="S100" s="178">
        <f t="shared" si="136"/>
        <v>5.1431330597699221</v>
      </c>
      <c r="T100" s="183">
        <f>SUM(G98:G100)</f>
        <v>3393.9400000000005</v>
      </c>
      <c r="U100" s="178">
        <f t="shared" si="128"/>
        <v>46.862140140287423</v>
      </c>
      <c r="V100" s="178">
        <f t="shared" si="129"/>
        <v>9.0222834693727059</v>
      </c>
      <c r="W100" s="263">
        <f t="shared" si="130"/>
        <v>3073.33</v>
      </c>
      <c r="X100" s="183">
        <f t="shared" si="133"/>
        <v>1.1679312671790676</v>
      </c>
      <c r="Y100" s="183">
        <f t="shared" si="131"/>
        <v>190.55345704402552</v>
      </c>
      <c r="Z100" s="265">
        <f t="shared" si="133"/>
        <v>-3.5581261794911279</v>
      </c>
    </row>
    <row r="101" spans="1:26" s="60" customFormat="1" ht="12" customHeight="1">
      <c r="A101" s="596"/>
      <c r="B101" s="297"/>
      <c r="C101" s="46" t="s">
        <v>3</v>
      </c>
      <c r="D101" s="183">
        <f>SUM(D329:D331)</f>
        <v>2072.44</v>
      </c>
      <c r="E101" s="178">
        <f t="shared" si="137"/>
        <v>10.38413192151182</v>
      </c>
      <c r="F101" s="229">
        <f t="shared" si="138"/>
        <v>4.1332944758765588</v>
      </c>
      <c r="G101" s="183">
        <f>SUM(G329:G331)</f>
        <v>1184.25</v>
      </c>
      <c r="H101" s="178">
        <f t="shared" si="134"/>
        <v>9.3520596138397138</v>
      </c>
      <c r="I101" s="229">
        <f t="shared" si="135"/>
        <v>12.754572546629973</v>
      </c>
      <c r="J101" s="183">
        <f t="shared" ref="J101:J106" si="139">D101-G101</f>
        <v>888.19</v>
      </c>
      <c r="K101" s="178">
        <f t="shared" si="59"/>
        <v>11.790915155252923</v>
      </c>
      <c r="L101" s="229">
        <f t="shared" si="132"/>
        <v>-5.5006436923469622</v>
      </c>
      <c r="M101" s="183">
        <f t="shared" si="93"/>
        <v>175.00021110407431</v>
      </c>
      <c r="N101" s="178">
        <f t="shared" si="53"/>
        <v>0.94380692171387448</v>
      </c>
      <c r="O101" s="178">
        <f t="shared" si="108"/>
        <v>-7.6460562760663713</v>
      </c>
      <c r="P101" s="209"/>
      <c r="Q101" s="178">
        <f>SUM(D98:D101)</f>
        <v>8539.7100000000009</v>
      </c>
      <c r="R101" s="178">
        <f>((Q101/Q100)-1)*100</f>
        <v>32.045051466847681</v>
      </c>
      <c r="S101" s="178">
        <f t="shared" si="136"/>
        <v>4.8962670892140014</v>
      </c>
      <c r="T101" s="183">
        <f>SUM(G98:G101)</f>
        <v>4578.1900000000005</v>
      </c>
      <c r="U101" s="178">
        <f>((T101/T100)-1)*100</f>
        <v>34.893074126236769</v>
      </c>
      <c r="V101" s="178">
        <f t="shared" ref="V101:V106" si="140">((T101/T97)-1)*100</f>
        <v>9.9638272933400209</v>
      </c>
      <c r="W101" s="263">
        <f t="shared" si="130"/>
        <v>3961.5200000000004</v>
      </c>
      <c r="X101" s="183">
        <f t="shared" si="133"/>
        <v>-0.40776923579721736</v>
      </c>
      <c r="Y101" s="183">
        <f t="shared" si="131"/>
        <v>186.53026632795931</v>
      </c>
      <c r="Z101" s="265">
        <f t="shared" si="133"/>
        <v>-4.6083883481135786</v>
      </c>
    </row>
    <row r="102" spans="1:26" s="60" customFormat="1" ht="12" customHeight="1">
      <c r="A102" s="614">
        <v>2016</v>
      </c>
      <c r="B102" s="299"/>
      <c r="C102" s="79" t="s">
        <v>0</v>
      </c>
      <c r="D102" s="182">
        <f>SUM(D332:D334)</f>
        <v>2009.06</v>
      </c>
      <c r="E102" s="180">
        <f t="shared" si="137"/>
        <v>-3.0582308776128664</v>
      </c>
      <c r="F102" s="233">
        <f t="shared" si="138"/>
        <v>-8.2113861996811028</v>
      </c>
      <c r="G102" s="182">
        <f>SUM(G332:G334)</f>
        <v>1121.22</v>
      </c>
      <c r="H102" s="180">
        <f t="shared" si="134"/>
        <v>-5.3223559214692795</v>
      </c>
      <c r="I102" s="233">
        <f t="shared" si="135"/>
        <v>-1.016129174648861</v>
      </c>
      <c r="J102" s="182">
        <f t="shared" si="139"/>
        <v>887.83999999999992</v>
      </c>
      <c r="K102" s="180">
        <f t="shared" si="59"/>
        <v>-3.9405982954110463E-2</v>
      </c>
      <c r="L102" s="233">
        <f t="shared" si="132"/>
        <v>-15.929019184516036</v>
      </c>
      <c r="M102" s="182">
        <f t="shared" si="93"/>
        <v>179.18517329337683</v>
      </c>
      <c r="N102" s="180">
        <f t="shared" si="53"/>
        <v>2.39140408054348</v>
      </c>
      <c r="O102" s="180">
        <f t="shared" si="108"/>
        <v>-7.2691206810124527</v>
      </c>
      <c r="P102" s="209"/>
      <c r="Q102" s="180">
        <f>D102</f>
        <v>2009.06</v>
      </c>
      <c r="R102" s="180" t="s">
        <v>20</v>
      </c>
      <c r="S102" s="180">
        <f t="shared" si="136"/>
        <v>-8.2113861996811028</v>
      </c>
      <c r="T102" s="182">
        <f>G102</f>
        <v>1121.22</v>
      </c>
      <c r="U102" s="180" t="s">
        <v>20</v>
      </c>
      <c r="V102" s="180">
        <f t="shared" si="140"/>
        <v>-1.016129174648861</v>
      </c>
      <c r="W102" s="268">
        <f t="shared" ref="W102:W107" si="141">Q102-T102</f>
        <v>887.83999999999992</v>
      </c>
      <c r="X102" s="182">
        <f t="shared" si="133"/>
        <v>-15.929019184516036</v>
      </c>
      <c r="Y102" s="182">
        <f t="shared" ref="Y102:Y107" si="142">(Q102/T102)*100</f>
        <v>179.18517329337683</v>
      </c>
      <c r="Z102" s="269">
        <f t="shared" si="133"/>
        <v>-7.2691206810124527</v>
      </c>
    </row>
    <row r="103" spans="1:26" s="60" customFormat="1" ht="12" customHeight="1">
      <c r="A103" s="596"/>
      <c r="B103" s="297"/>
      <c r="C103" s="46" t="s">
        <v>1</v>
      </c>
      <c r="D103" s="183">
        <f>SUM(D335:D337)</f>
        <v>2458.25</v>
      </c>
      <c r="E103" s="178">
        <f t="shared" si="137"/>
        <v>22.358217275740898</v>
      </c>
      <c r="F103" s="229">
        <f t="shared" si="138"/>
        <v>2.3844231570179009</v>
      </c>
      <c r="G103" s="183">
        <f>SUM(G335:G337)</f>
        <v>1289.77</v>
      </c>
      <c r="H103" s="178">
        <f t="shared" si="134"/>
        <v>15.032732202422361</v>
      </c>
      <c r="I103" s="229">
        <f t="shared" si="135"/>
        <v>9.4658134166214047</v>
      </c>
      <c r="J103" s="183">
        <f t="shared" si="139"/>
        <v>1168.48</v>
      </c>
      <c r="K103" s="178">
        <f t="shared" si="59"/>
        <v>31.609298972787904</v>
      </c>
      <c r="L103" s="229">
        <f t="shared" si="132"/>
        <v>-4.4391376885079659</v>
      </c>
      <c r="M103" s="183">
        <f t="shared" si="93"/>
        <v>190.59599773603045</v>
      </c>
      <c r="N103" s="178">
        <f t="shared" ref="N103:N108" si="143">((M103/M102)-1)*100</f>
        <v>6.3681744604900281</v>
      </c>
      <c r="O103" s="178">
        <f t="shared" si="108"/>
        <v>-6.4690427436482683</v>
      </c>
      <c r="P103" s="209"/>
      <c r="Q103" s="178">
        <f>SUM(D102:D103)</f>
        <v>4467.3099999999995</v>
      </c>
      <c r="R103" s="178">
        <f t="shared" ref="R103:R108" si="144">((Q103/Q102)-1)*100</f>
        <v>122.35821727574088</v>
      </c>
      <c r="S103" s="178">
        <f t="shared" si="136"/>
        <v>-2.6685316757411703</v>
      </c>
      <c r="T103" s="183">
        <f>SUM(G102:G103)</f>
        <v>2410.9899999999998</v>
      </c>
      <c r="U103" s="178">
        <f t="shared" ref="U103:U108" si="145">((T103/T102)-1)*100</f>
        <v>115.03273220242232</v>
      </c>
      <c r="V103" s="178">
        <f t="shared" si="140"/>
        <v>4.3280527224498488</v>
      </c>
      <c r="W103" s="263">
        <f t="shared" si="141"/>
        <v>2056.3199999999997</v>
      </c>
      <c r="X103" s="183">
        <f t="shared" si="133"/>
        <v>-9.7638251375712031</v>
      </c>
      <c r="Y103" s="183">
        <f t="shared" si="142"/>
        <v>185.28944541453924</v>
      </c>
      <c r="Z103" s="265">
        <f t="shared" si="133"/>
        <v>-6.7063308627109741</v>
      </c>
    </row>
    <row r="104" spans="1:26" s="60" customFormat="1" ht="12" customHeight="1">
      <c r="A104" s="596"/>
      <c r="B104" s="297"/>
      <c r="C104" s="46" t="s">
        <v>2</v>
      </c>
      <c r="D104" s="183">
        <f>SUM(D338:D340)</f>
        <v>1898.31</v>
      </c>
      <c r="E104" s="178">
        <f t="shared" si="137"/>
        <v>-22.777992474321163</v>
      </c>
      <c r="F104" s="229">
        <f t="shared" si="138"/>
        <v>1.1094658797963231</v>
      </c>
      <c r="G104" s="183">
        <f>SUM(G338:G340)</f>
        <v>1006.55</v>
      </c>
      <c r="H104" s="178">
        <f t="shared" ref="H104:H109" si="146">((G104/G103)-1)*100</f>
        <v>-21.958953922017109</v>
      </c>
      <c r="I104" s="229">
        <f t="shared" ref="I104:I109" si="147">((G104/G100)-1)*100</f>
        <v>-7.056520494565877</v>
      </c>
      <c r="J104" s="183">
        <f t="shared" si="139"/>
        <v>891.76</v>
      </c>
      <c r="K104" s="178">
        <f t="shared" ref="K104:K109" si="148">((J104/J103)-1)*100</f>
        <v>-23.682048473230179</v>
      </c>
      <c r="L104" s="229">
        <f t="shared" ref="L104:L109" si="149">((J104/J100)-1)*100</f>
        <v>12.240248706750068</v>
      </c>
      <c r="M104" s="183">
        <f t="shared" si="93"/>
        <v>188.59569817694103</v>
      </c>
      <c r="N104" s="178">
        <f t="shared" si="143"/>
        <v>-1.0494971472904568</v>
      </c>
      <c r="O104" s="178">
        <f t="shared" ref="O104:O109" si="150">((M104/M100)-1)*100</f>
        <v>8.7859701592996053</v>
      </c>
      <c r="P104" s="209"/>
      <c r="Q104" s="178">
        <f>SUM(D102:D104)</f>
        <v>6365.619999999999</v>
      </c>
      <c r="R104" s="178">
        <f t="shared" si="144"/>
        <v>42.493357300030652</v>
      </c>
      <c r="S104" s="178">
        <f t="shared" ref="S104:S113" si="151">((Q104/Q100)-1)*100</f>
        <v>-1.5717605728537976</v>
      </c>
      <c r="T104" s="183">
        <f>SUM(G102:G104)</f>
        <v>3417.54</v>
      </c>
      <c r="U104" s="178">
        <f t="shared" si="145"/>
        <v>41.748410404024902</v>
      </c>
      <c r="V104" s="178">
        <f t="shared" si="140"/>
        <v>0.69535701868623789</v>
      </c>
      <c r="W104" s="263">
        <f t="shared" si="141"/>
        <v>2948.079999999999</v>
      </c>
      <c r="X104" s="183">
        <f t="shared" ref="X104:X109" si="152">((W104/W100)-1)*100</f>
        <v>-4.0753840297007127</v>
      </c>
      <c r="Y104" s="183">
        <f t="shared" si="142"/>
        <v>186.2632185724234</v>
      </c>
      <c r="Z104" s="265">
        <f t="shared" ref="Z104:Z109" si="153">((Y104/Y100)-1)*100</f>
        <v>-2.2514618932423236</v>
      </c>
    </row>
    <row r="105" spans="1:26" s="60" customFormat="1" ht="12" customHeight="1">
      <c r="A105" s="615"/>
      <c r="B105" s="300"/>
      <c r="C105" s="273" t="s">
        <v>3</v>
      </c>
      <c r="D105" s="274">
        <f>SUM(D341:D343)</f>
        <v>2071.6</v>
      </c>
      <c r="E105" s="275">
        <f t="shared" ref="E105:E110" si="154">((D105/D104)-1)*100</f>
        <v>9.1286460061844377</v>
      </c>
      <c r="F105" s="276">
        <f t="shared" ref="F105:F110" si="155">((D105/D101)-1)*100</f>
        <v>-4.0531933373233464E-2</v>
      </c>
      <c r="G105" s="274">
        <f>SUM(G341:G343)</f>
        <v>1124.77</v>
      </c>
      <c r="H105" s="275">
        <f t="shared" si="146"/>
        <v>11.745069792856789</v>
      </c>
      <c r="I105" s="276">
        <f t="shared" si="147"/>
        <v>-5.0225881359510227</v>
      </c>
      <c r="J105" s="274">
        <f t="shared" si="139"/>
        <v>946.82999999999993</v>
      </c>
      <c r="K105" s="275">
        <f t="shared" si="148"/>
        <v>6.1754283663765897</v>
      </c>
      <c r="L105" s="276">
        <f t="shared" si="149"/>
        <v>6.6021909726522221</v>
      </c>
      <c r="M105" s="274">
        <f t="shared" si="93"/>
        <v>184.1798767748073</v>
      </c>
      <c r="N105" s="275">
        <f t="shared" si="143"/>
        <v>-2.3414221240565025</v>
      </c>
      <c r="O105" s="275">
        <f t="shared" si="150"/>
        <v>5.2455169127046064</v>
      </c>
      <c r="P105" s="277"/>
      <c r="Q105" s="275">
        <f>SUM(D102:D105)</f>
        <v>8437.2199999999993</v>
      </c>
      <c r="R105" s="275">
        <f t="shared" si="144"/>
        <v>32.543569990040268</v>
      </c>
      <c r="S105" s="275">
        <f t="shared" si="151"/>
        <v>-1.2001578507935484</v>
      </c>
      <c r="T105" s="274">
        <f>SUM(G102:G105)</f>
        <v>4542.3099999999995</v>
      </c>
      <c r="U105" s="275">
        <f t="shared" si="145"/>
        <v>32.91168501319661</v>
      </c>
      <c r="V105" s="275">
        <f t="shared" si="140"/>
        <v>-0.78371583529738276</v>
      </c>
      <c r="W105" s="278">
        <f t="shared" si="141"/>
        <v>3894.91</v>
      </c>
      <c r="X105" s="274">
        <f t="shared" si="152"/>
        <v>-1.6814253114966093</v>
      </c>
      <c r="Y105" s="274">
        <f t="shared" si="142"/>
        <v>185.7473400098188</v>
      </c>
      <c r="Z105" s="279">
        <f t="shared" si="153"/>
        <v>-0.41973151786743879</v>
      </c>
    </row>
    <row r="106" spans="1:26" s="60" customFormat="1" ht="12" customHeight="1">
      <c r="A106" s="614">
        <v>2017</v>
      </c>
      <c r="B106" s="299"/>
      <c r="C106" s="79" t="s">
        <v>0</v>
      </c>
      <c r="D106" s="182">
        <f>SUM(D344:D346)</f>
        <v>2167.31</v>
      </c>
      <c r="E106" s="180">
        <f t="shared" si="154"/>
        <v>4.6201004054836847</v>
      </c>
      <c r="F106" s="233">
        <f t="shared" si="155"/>
        <v>7.876818014394793</v>
      </c>
      <c r="G106" s="182">
        <f>SUM(G344:G346)</f>
        <v>1212.05</v>
      </c>
      <c r="H106" s="180">
        <f t="shared" si="146"/>
        <v>7.759808671995172</v>
      </c>
      <c r="I106" s="233">
        <f t="shared" si="147"/>
        <v>8.1009971281282844</v>
      </c>
      <c r="J106" s="182">
        <f t="shared" si="139"/>
        <v>955.26</v>
      </c>
      <c r="K106" s="180">
        <f t="shared" si="148"/>
        <v>0.89033934285986938</v>
      </c>
      <c r="L106" s="233">
        <f t="shared" si="149"/>
        <v>7.5937105784826153</v>
      </c>
      <c r="M106" s="182">
        <f t="shared" si="93"/>
        <v>178.81358029784252</v>
      </c>
      <c r="N106" s="180">
        <f t="shared" si="143"/>
        <v>-2.9136171502199604</v>
      </c>
      <c r="O106" s="180">
        <f t="shared" si="150"/>
        <v>-0.20737932090280076</v>
      </c>
      <c r="P106" s="209"/>
      <c r="Q106" s="180">
        <f>SUM(D106)</f>
        <v>2167.31</v>
      </c>
      <c r="R106" s="180">
        <f t="shared" si="144"/>
        <v>-74.312510518867583</v>
      </c>
      <c r="S106" s="180">
        <f t="shared" si="151"/>
        <v>7.876818014394793</v>
      </c>
      <c r="T106" s="182">
        <f>SUM(G106)</f>
        <v>1212.05</v>
      </c>
      <c r="U106" s="180">
        <f t="shared" si="145"/>
        <v>-73.316440313408819</v>
      </c>
      <c r="V106" s="180">
        <f t="shared" si="140"/>
        <v>8.1009971281282844</v>
      </c>
      <c r="W106" s="268">
        <f t="shared" si="141"/>
        <v>955.26</v>
      </c>
      <c r="X106" s="182">
        <f t="shared" si="152"/>
        <v>7.5937105784826153</v>
      </c>
      <c r="Y106" s="182">
        <f t="shared" si="142"/>
        <v>178.81358029784252</v>
      </c>
      <c r="Z106" s="269">
        <f t="shared" si="153"/>
        <v>-0.20737932090280076</v>
      </c>
    </row>
    <row r="107" spans="1:26" s="60" customFormat="1" ht="12" customHeight="1">
      <c r="A107" s="596"/>
      <c r="B107" s="297"/>
      <c r="C107" s="46" t="s">
        <v>1</v>
      </c>
      <c r="D107" s="183">
        <f>SUM(D347:D349)</f>
        <v>2242.2600000000002</v>
      </c>
      <c r="E107" s="178">
        <f t="shared" si="154"/>
        <v>3.4582039486737104</v>
      </c>
      <c r="F107" s="229">
        <f t="shared" si="155"/>
        <v>-8.7863317400589729</v>
      </c>
      <c r="G107" s="183">
        <f>SUM(G347:G349)</f>
        <v>1220.07</v>
      </c>
      <c r="H107" s="178">
        <f t="shared" si="146"/>
        <v>0.66168887422135558</v>
      </c>
      <c r="I107" s="229">
        <f t="shared" si="147"/>
        <v>-5.4040642905324283</v>
      </c>
      <c r="J107" s="183">
        <f t="shared" ref="J107:J113" si="156">D107-G107</f>
        <v>1022.1900000000003</v>
      </c>
      <c r="K107" s="178">
        <f t="shared" si="148"/>
        <v>7.0064694428742191</v>
      </c>
      <c r="L107" s="229">
        <f t="shared" si="149"/>
        <v>-12.519683691633555</v>
      </c>
      <c r="M107" s="183">
        <f t="shared" si="93"/>
        <v>183.78125845238392</v>
      </c>
      <c r="N107" s="178">
        <f t="shared" si="143"/>
        <v>2.7781324809150076</v>
      </c>
      <c r="O107" s="178">
        <f t="shared" si="150"/>
        <v>-3.5754891837155633</v>
      </c>
      <c r="P107" s="209"/>
      <c r="Q107" s="178">
        <f>SUM(D106:D107)</f>
        <v>4409.57</v>
      </c>
      <c r="R107" s="178">
        <f t="shared" si="144"/>
        <v>103.45820394867368</v>
      </c>
      <c r="S107" s="178">
        <f t="shared" si="151"/>
        <v>-1.292500408523245</v>
      </c>
      <c r="T107" s="183">
        <f>SUM(G106:G107)</f>
        <v>2432.12</v>
      </c>
      <c r="U107" s="178">
        <f t="shared" si="145"/>
        <v>100.66168887422138</v>
      </c>
      <c r="V107" s="178">
        <f t="shared" ref="V107:V117" si="157">((T107/T103)-1)*100</f>
        <v>0.87640346911435074</v>
      </c>
      <c r="W107" s="263">
        <f t="shared" si="141"/>
        <v>1977.4499999999998</v>
      </c>
      <c r="X107" s="183">
        <f t="shared" si="152"/>
        <v>-3.8354925303454634</v>
      </c>
      <c r="Y107" s="183">
        <f t="shared" si="142"/>
        <v>181.30560992056311</v>
      </c>
      <c r="Z107" s="265">
        <f t="shared" si="153"/>
        <v>-2.1500606713260373</v>
      </c>
    </row>
    <row r="108" spans="1:26" s="60" customFormat="1" ht="12" customHeight="1">
      <c r="A108" s="596"/>
      <c r="B108" s="297"/>
      <c r="C108" s="46" t="s">
        <v>2</v>
      </c>
      <c r="D108" s="183">
        <f>SUM(D350:D352)</f>
        <v>1601.37</v>
      </c>
      <c r="E108" s="178">
        <f t="shared" si="154"/>
        <v>-28.582323191779736</v>
      </c>
      <c r="F108" s="229">
        <f t="shared" si="155"/>
        <v>-15.642334497526756</v>
      </c>
      <c r="G108" s="183">
        <f>SUM(G350:G352)</f>
        <v>910.18000000000006</v>
      </c>
      <c r="H108" s="178">
        <f t="shared" si="146"/>
        <v>-25.399362331669483</v>
      </c>
      <c r="I108" s="229">
        <f t="shared" si="147"/>
        <v>-9.5742884109085384</v>
      </c>
      <c r="J108" s="183">
        <f t="shared" si="156"/>
        <v>691.18999999999983</v>
      </c>
      <c r="K108" s="178">
        <f t="shared" si="148"/>
        <v>-32.381455502401749</v>
      </c>
      <c r="L108" s="229">
        <f t="shared" si="149"/>
        <v>-22.491477527585914</v>
      </c>
      <c r="M108" s="183">
        <f t="shared" si="93"/>
        <v>175.93992397108264</v>
      </c>
      <c r="N108" s="178">
        <f t="shared" si="143"/>
        <v>-4.2666670950742835</v>
      </c>
      <c r="O108" s="178">
        <f t="shared" si="150"/>
        <v>-6.7105317502972444</v>
      </c>
      <c r="P108" s="209"/>
      <c r="Q108" s="178">
        <f>SUM(D106:D108)</f>
        <v>6010.94</v>
      </c>
      <c r="R108" s="178">
        <f t="shared" si="144"/>
        <v>36.315785892955546</v>
      </c>
      <c r="S108" s="178">
        <f t="shared" si="151"/>
        <v>-5.5718060456012015</v>
      </c>
      <c r="T108" s="183">
        <f>SUM(G106:G108)</f>
        <v>3342.3</v>
      </c>
      <c r="U108" s="178">
        <f t="shared" si="145"/>
        <v>37.423317928391711</v>
      </c>
      <c r="V108" s="178">
        <f t="shared" si="157"/>
        <v>-2.2015835952176044</v>
      </c>
      <c r="W108" s="263">
        <f t="shared" ref="W108:W113" si="158">Q108-T108</f>
        <v>2668.6399999999994</v>
      </c>
      <c r="X108" s="183">
        <f t="shared" si="152"/>
        <v>-9.4787115682070997</v>
      </c>
      <c r="Y108" s="183">
        <f t="shared" ref="Y108:Y113" si="159">(Q108/T108)*100</f>
        <v>179.8444185141968</v>
      </c>
      <c r="Z108" s="265">
        <f t="shared" si="153"/>
        <v>-3.4460910250677435</v>
      </c>
    </row>
    <row r="109" spans="1:26" s="60" customFormat="1" ht="12" customHeight="1">
      <c r="A109" s="615"/>
      <c r="B109" s="300"/>
      <c r="C109" s="273" t="s">
        <v>3</v>
      </c>
      <c r="D109" s="274">
        <f>SUM(D353:D355)</f>
        <v>2094.9899999999998</v>
      </c>
      <c r="E109" s="275">
        <f t="shared" si="154"/>
        <v>30.824856216864305</v>
      </c>
      <c r="F109" s="276">
        <f t="shared" si="155"/>
        <v>1.1290789727746553</v>
      </c>
      <c r="G109" s="274">
        <f>SUM(G353:G355)</f>
        <v>1126.92</v>
      </c>
      <c r="H109" s="275">
        <f t="shared" si="146"/>
        <v>23.812872179129396</v>
      </c>
      <c r="I109" s="276">
        <f t="shared" si="147"/>
        <v>0.19115019070565786</v>
      </c>
      <c r="J109" s="274">
        <f t="shared" si="156"/>
        <v>968.06999999999971</v>
      </c>
      <c r="K109" s="275">
        <f t="shared" si="148"/>
        <v>40.058449919703691</v>
      </c>
      <c r="L109" s="276">
        <f t="shared" si="149"/>
        <v>2.2432749279173381</v>
      </c>
      <c r="M109" s="274">
        <f t="shared" ref="M109:M120" si="160">D109/G109*100</f>
        <v>185.90405707592373</v>
      </c>
      <c r="N109" s="275">
        <f t="shared" ref="N109:N117" si="161">((M109/M108)-1)*100</f>
        <v>5.6633724057302715</v>
      </c>
      <c r="O109" s="275">
        <f t="shared" si="150"/>
        <v>0.93613934991636505</v>
      </c>
      <c r="P109" s="277"/>
      <c r="Q109" s="275">
        <f>SUM(D106:D109)</f>
        <v>8105.9299999999994</v>
      </c>
      <c r="R109" s="275">
        <f>((Q109/Q108)-1)*100</f>
        <v>34.852951451852789</v>
      </c>
      <c r="S109" s="275">
        <f t="shared" si="151"/>
        <v>-3.9265303026352227</v>
      </c>
      <c r="T109" s="274">
        <f>SUM(G106:G109)</f>
        <v>4469.22</v>
      </c>
      <c r="U109" s="275">
        <f>((T109/T108)-1)*100</f>
        <v>33.716901534871191</v>
      </c>
      <c r="V109" s="275">
        <f t="shared" si="157"/>
        <v>-1.6090931706554401</v>
      </c>
      <c r="W109" s="278">
        <f t="shared" si="158"/>
        <v>3636.7099999999991</v>
      </c>
      <c r="X109" s="274">
        <f t="shared" si="152"/>
        <v>-6.6291647303788999</v>
      </c>
      <c r="Y109" s="274">
        <f t="shared" si="159"/>
        <v>181.37236475268611</v>
      </c>
      <c r="Z109" s="279">
        <f t="shared" si="153"/>
        <v>-2.3553366938667497</v>
      </c>
    </row>
    <row r="110" spans="1:26" s="60" customFormat="1" ht="12" customHeight="1">
      <c r="A110" s="614">
        <v>2018</v>
      </c>
      <c r="B110" s="299"/>
      <c r="C110" s="79" t="s">
        <v>0</v>
      </c>
      <c r="D110" s="182">
        <f>SUM(D356:D358)</f>
        <v>2294.2800000000002</v>
      </c>
      <c r="E110" s="180">
        <f t="shared" si="154"/>
        <v>9.5126945713345012</v>
      </c>
      <c r="F110" s="233">
        <f t="shared" si="155"/>
        <v>5.8584143477398376</v>
      </c>
      <c r="G110" s="182">
        <f>SUM(G356:G358)</f>
        <v>1250.6500000000001</v>
      </c>
      <c r="H110" s="180">
        <f t="shared" ref="H110:H117" si="162">((G110/G109)-1)*100</f>
        <v>10.97948390302772</v>
      </c>
      <c r="I110" s="233">
        <f t="shared" ref="I110:I117" si="163">((G110/G106)-1)*100</f>
        <v>3.1846871003671673</v>
      </c>
      <c r="J110" s="182">
        <f t="shared" si="156"/>
        <v>1043.6300000000001</v>
      </c>
      <c r="K110" s="180">
        <f t="shared" ref="K110:K117" si="164">((J110/J109)-1)*100</f>
        <v>7.8052206968504789</v>
      </c>
      <c r="L110" s="233">
        <f t="shared" ref="L110:L117" si="165">((J110/J106)-1)*100</f>
        <v>9.2508845759269764</v>
      </c>
      <c r="M110" s="182">
        <f t="shared" si="160"/>
        <v>183.44700755607084</v>
      </c>
      <c r="N110" s="180">
        <f t="shared" si="161"/>
        <v>-1.3216761153574064</v>
      </c>
      <c r="O110" s="180">
        <f t="shared" ref="O110:O117" si="166">((M110/M106)-1)*100</f>
        <v>2.5912054613025592</v>
      </c>
      <c r="P110" s="209"/>
      <c r="Q110" s="180">
        <f>SUM($D$110:D110)</f>
        <v>2294.2800000000002</v>
      </c>
      <c r="R110" s="180" t="s">
        <v>20</v>
      </c>
      <c r="S110" s="180">
        <f t="shared" si="151"/>
        <v>5.8584143477398376</v>
      </c>
      <c r="T110" s="182">
        <f>SUM($G$110:G110)</f>
        <v>1250.6500000000001</v>
      </c>
      <c r="U110" s="180" t="s">
        <v>20</v>
      </c>
      <c r="V110" s="180">
        <f t="shared" si="157"/>
        <v>3.1846871003671673</v>
      </c>
      <c r="W110" s="268">
        <f t="shared" si="158"/>
        <v>1043.6300000000001</v>
      </c>
      <c r="X110" s="182">
        <f t="shared" ref="X110:X121" si="167">((W110/W106)-1)*100</f>
        <v>9.2508845759269764</v>
      </c>
      <c r="Y110" s="182">
        <f t="shared" si="159"/>
        <v>183.44700755607084</v>
      </c>
      <c r="Z110" s="269">
        <f t="shared" ref="Z110:Z121" si="168">((Y110/Y106)-1)*100</f>
        <v>2.5912054613025592</v>
      </c>
    </row>
    <row r="111" spans="1:26" s="60" customFormat="1" ht="12" customHeight="1">
      <c r="A111" s="596"/>
      <c r="B111" s="297"/>
      <c r="C111" s="46" t="s">
        <v>1</v>
      </c>
      <c r="D111" s="183">
        <f>SUM(D359:D361)</f>
        <v>2531.96</v>
      </c>
      <c r="E111" s="178">
        <f t="shared" ref="E111:E127" si="169">((D111/D110)-1)*100</f>
        <v>10.359677110030162</v>
      </c>
      <c r="F111" s="229">
        <f t="shared" ref="F111:F127" si="170">((D111/D107)-1)*100</f>
        <v>12.920000356782889</v>
      </c>
      <c r="G111" s="183">
        <f>SUM(G359:G361)</f>
        <v>1365.88</v>
      </c>
      <c r="H111" s="178">
        <f t="shared" si="162"/>
        <v>9.2136089233598497</v>
      </c>
      <c r="I111" s="229">
        <f t="shared" si="163"/>
        <v>11.950953633807915</v>
      </c>
      <c r="J111" s="183">
        <f t="shared" si="156"/>
        <v>1166.08</v>
      </c>
      <c r="K111" s="178">
        <f t="shared" si="164"/>
        <v>11.733085480486372</v>
      </c>
      <c r="L111" s="229">
        <f t="shared" si="165"/>
        <v>14.076639372327993</v>
      </c>
      <c r="M111" s="183">
        <f t="shared" si="160"/>
        <v>185.37206782440623</v>
      </c>
      <c r="N111" s="178">
        <f t="shared" si="161"/>
        <v>1.0493822134149511</v>
      </c>
      <c r="O111" s="178">
        <f t="shared" si="166"/>
        <v>0.86559934642871372</v>
      </c>
      <c r="P111" s="209"/>
      <c r="Q111" s="178">
        <f>SUM($D$110:D111)</f>
        <v>4826.24</v>
      </c>
      <c r="R111" s="178">
        <f>((Q111/Q110)-1)*100</f>
        <v>110.35967711003013</v>
      </c>
      <c r="S111" s="178">
        <f t="shared" si="151"/>
        <v>9.4492206723104424</v>
      </c>
      <c r="T111" s="183">
        <f>SUM($G$110:G111)</f>
        <v>2616.5300000000002</v>
      </c>
      <c r="U111" s="178">
        <f>((T111/T110)-1)*100</f>
        <v>109.21360892335987</v>
      </c>
      <c r="V111" s="178">
        <f t="shared" si="157"/>
        <v>7.5822739009588469</v>
      </c>
      <c r="W111" s="263">
        <f t="shared" si="158"/>
        <v>2209.7099999999996</v>
      </c>
      <c r="X111" s="183">
        <f t="shared" si="167"/>
        <v>11.745429720094048</v>
      </c>
      <c r="Y111" s="183">
        <f t="shared" si="159"/>
        <v>184.45192678853289</v>
      </c>
      <c r="Z111" s="265">
        <f t="shared" si="168"/>
        <v>1.7353665280121833</v>
      </c>
    </row>
    <row r="112" spans="1:26" s="60" customFormat="1" ht="12" customHeight="1">
      <c r="A112" s="596"/>
      <c r="B112" s="297"/>
      <c r="C112" s="46" t="s">
        <v>2</v>
      </c>
      <c r="D112" s="183">
        <f>SUM(D362:D364)</f>
        <v>1945.6</v>
      </c>
      <c r="E112" s="178">
        <f t="shared" si="169"/>
        <v>-23.158343733708275</v>
      </c>
      <c r="F112" s="229">
        <f t="shared" si="170"/>
        <v>21.495969076478261</v>
      </c>
      <c r="G112" s="183">
        <f>SUM(G362:G364)</f>
        <v>1094.17</v>
      </c>
      <c r="H112" s="178">
        <f t="shared" si="162"/>
        <v>-19.892669927079975</v>
      </c>
      <c r="I112" s="229">
        <f t="shared" si="163"/>
        <v>20.214682809993633</v>
      </c>
      <c r="J112" s="183">
        <f t="shared" si="156"/>
        <v>851.42999999999984</v>
      </c>
      <c r="K112" s="178">
        <f t="shared" si="164"/>
        <v>-26.983568880351271</v>
      </c>
      <c r="L112" s="229">
        <f t="shared" si="165"/>
        <v>23.183205775546533</v>
      </c>
      <c r="M112" s="183">
        <f t="shared" si="160"/>
        <v>177.81514755476752</v>
      </c>
      <c r="N112" s="178">
        <f t="shared" si="161"/>
        <v>-4.0766229552971271</v>
      </c>
      <c r="O112" s="178">
        <f t="shared" si="166"/>
        <v>1.0658317574316456</v>
      </c>
      <c r="P112" s="209"/>
      <c r="Q112" s="178">
        <f>SUM($D$110:D112)</f>
        <v>6771.84</v>
      </c>
      <c r="R112" s="178">
        <f>((Q112/Q111)-1)*100</f>
        <v>40.312955841400353</v>
      </c>
      <c r="S112" s="178">
        <f t="shared" si="151"/>
        <v>12.658585845142367</v>
      </c>
      <c r="T112" s="183">
        <f>SUM($G$110:G112)</f>
        <v>3710.7000000000003</v>
      </c>
      <c r="U112" s="178">
        <f>((T112/T111)-1)*100</f>
        <v>41.817598116589537</v>
      </c>
      <c r="V112" s="178">
        <f t="shared" si="157"/>
        <v>11.022349878825954</v>
      </c>
      <c r="W112" s="263">
        <f t="shared" si="158"/>
        <v>3061.14</v>
      </c>
      <c r="X112" s="183">
        <f t="shared" si="167"/>
        <v>14.70786617902753</v>
      </c>
      <c r="Y112" s="183">
        <f t="shared" si="159"/>
        <v>182.49494704503192</v>
      </c>
      <c r="Z112" s="265">
        <f t="shared" si="168"/>
        <v>1.4737897082004237</v>
      </c>
    </row>
    <row r="113" spans="1:26" s="60" customFormat="1" ht="12" customHeight="1">
      <c r="A113" s="615"/>
      <c r="B113" s="300"/>
      <c r="C113" s="273" t="s">
        <v>3</v>
      </c>
      <c r="D113" s="274">
        <f>SUM(D365:D367)</f>
        <v>2373.44</v>
      </c>
      <c r="E113" s="275">
        <f t="shared" si="169"/>
        <v>21.990131578947381</v>
      </c>
      <c r="F113" s="276">
        <f t="shared" si="170"/>
        <v>13.291232893713101</v>
      </c>
      <c r="G113" s="274">
        <f>SUM(G365:G367)</f>
        <v>1145.08</v>
      </c>
      <c r="H113" s="275">
        <f t="shared" si="162"/>
        <v>4.6528418801465854</v>
      </c>
      <c r="I113" s="276">
        <f t="shared" si="163"/>
        <v>1.611471976715273</v>
      </c>
      <c r="J113" s="274">
        <f t="shared" si="156"/>
        <v>1228.3600000000001</v>
      </c>
      <c r="K113" s="275">
        <f t="shared" si="164"/>
        <v>44.270227734517277</v>
      </c>
      <c r="L113" s="276">
        <f t="shared" si="165"/>
        <v>26.88751846457389</v>
      </c>
      <c r="M113" s="274">
        <f t="shared" si="160"/>
        <v>207.27285429838966</v>
      </c>
      <c r="N113" s="275">
        <f t="shared" si="161"/>
        <v>16.566477686918702</v>
      </c>
      <c r="O113" s="275">
        <f t="shared" si="166"/>
        <v>11.494529790567643</v>
      </c>
      <c r="P113" s="277"/>
      <c r="Q113" s="275">
        <f>SUM($D$110:D113)</f>
        <v>9145.2800000000007</v>
      </c>
      <c r="R113" s="275">
        <f>((Q113/Q112)-1)*100</f>
        <v>35.048672148190164</v>
      </c>
      <c r="S113" s="275">
        <f t="shared" si="151"/>
        <v>12.82209444197029</v>
      </c>
      <c r="T113" s="274">
        <f>SUM($G$110:G113)</f>
        <v>4855.7800000000007</v>
      </c>
      <c r="U113" s="275">
        <f>((T113/T112)-1)*100</f>
        <v>30.858867599105299</v>
      </c>
      <c r="V113" s="275">
        <f t="shared" si="157"/>
        <v>8.6493840088427199</v>
      </c>
      <c r="W113" s="278">
        <f t="shared" si="158"/>
        <v>4289.5</v>
      </c>
      <c r="X113" s="274">
        <f t="shared" si="167"/>
        <v>17.950015261046403</v>
      </c>
      <c r="Y113" s="274">
        <f t="shared" si="159"/>
        <v>188.33802190379299</v>
      </c>
      <c r="Z113" s="279">
        <f t="shared" si="168"/>
        <v>3.8405283851291383</v>
      </c>
    </row>
    <row r="114" spans="1:26" s="60" customFormat="1" ht="12" customHeight="1">
      <c r="A114" s="614">
        <v>2019</v>
      </c>
      <c r="B114" s="299"/>
      <c r="C114" s="79" t="s">
        <v>0</v>
      </c>
      <c r="D114" s="182">
        <f>SUM(D368:D370)</f>
        <v>2495.25</v>
      </c>
      <c r="E114" s="180">
        <f t="shared" si="169"/>
        <v>5.1322131589591535</v>
      </c>
      <c r="F114" s="233">
        <f t="shared" si="170"/>
        <v>8.7596108583084753</v>
      </c>
      <c r="G114" s="182">
        <f>SUM(G368:G370)</f>
        <v>1278.81</v>
      </c>
      <c r="H114" s="180">
        <f t="shared" si="162"/>
        <v>11.678660006287767</v>
      </c>
      <c r="I114" s="233">
        <f t="shared" si="163"/>
        <v>2.2516291528405175</v>
      </c>
      <c r="J114" s="182">
        <f>D114-G114</f>
        <v>1216.44</v>
      </c>
      <c r="K114" s="180">
        <f t="shared" si="164"/>
        <v>-0.97039955713309478</v>
      </c>
      <c r="L114" s="233">
        <f t="shared" si="165"/>
        <v>16.558550444122911</v>
      </c>
      <c r="M114" s="182">
        <f t="shared" si="160"/>
        <v>195.1228094869449</v>
      </c>
      <c r="N114" s="180">
        <f t="shared" si="161"/>
        <v>-5.8618601324192614</v>
      </c>
      <c r="O114" s="180">
        <f t="shared" si="166"/>
        <v>6.3646728755198279</v>
      </c>
      <c r="P114" s="209"/>
      <c r="Q114" s="180">
        <f>SUM($D$114:D114)</f>
        <v>2495.25</v>
      </c>
      <c r="R114" s="180" t="s">
        <v>20</v>
      </c>
      <c r="S114" s="485">
        <f t="shared" ref="S114:S127" si="171">((Q114/Q110)-1)*100</f>
        <v>8.7596108583084753</v>
      </c>
      <c r="T114" s="180">
        <f>SUM($G$114:G114)</f>
        <v>1278.81</v>
      </c>
      <c r="U114" s="180" t="s">
        <v>20</v>
      </c>
      <c r="V114" s="180">
        <f t="shared" si="157"/>
        <v>2.2516291528405175</v>
      </c>
      <c r="W114" s="268">
        <f t="shared" ref="W114:W121" si="172">Q114-T114</f>
        <v>1216.44</v>
      </c>
      <c r="X114" s="182">
        <f t="shared" si="167"/>
        <v>16.558550444122911</v>
      </c>
      <c r="Y114" s="182">
        <f t="shared" ref="Y114:Y121" si="173">(Q114/T114)*100</f>
        <v>195.1228094869449</v>
      </c>
      <c r="Z114" s="269">
        <f t="shared" si="168"/>
        <v>6.3646728755198279</v>
      </c>
    </row>
    <row r="115" spans="1:26" s="60" customFormat="1" ht="12" customHeight="1">
      <c r="A115" s="596"/>
      <c r="B115" s="297"/>
      <c r="C115" s="46" t="s">
        <v>1</v>
      </c>
      <c r="D115" s="183">
        <f>SUM(D371:D373)</f>
        <v>2762.5</v>
      </c>
      <c r="E115" s="178">
        <f t="shared" si="169"/>
        <v>10.710349664362283</v>
      </c>
      <c r="F115" s="229">
        <f t="shared" si="170"/>
        <v>9.1051991342675276</v>
      </c>
      <c r="G115" s="183">
        <f>SUM(G371:G373)</f>
        <v>1421.82</v>
      </c>
      <c r="H115" s="178">
        <f t="shared" si="162"/>
        <v>11.183052994580889</v>
      </c>
      <c r="I115" s="229">
        <f t="shared" si="163"/>
        <v>4.0955281576712244</v>
      </c>
      <c r="J115" s="183">
        <f>D115-G115</f>
        <v>1340.68</v>
      </c>
      <c r="K115" s="178">
        <f t="shared" si="164"/>
        <v>10.213409621518533</v>
      </c>
      <c r="L115" s="229">
        <f t="shared" si="165"/>
        <v>14.973243688254678</v>
      </c>
      <c r="M115" s="183">
        <f t="shared" si="160"/>
        <v>194.29322980405396</v>
      </c>
      <c r="N115" s="178">
        <f t="shared" si="161"/>
        <v>-0.4251577173741139</v>
      </c>
      <c r="O115" s="178">
        <f t="shared" si="166"/>
        <v>4.8125707849892008</v>
      </c>
      <c r="P115" s="209"/>
      <c r="Q115" s="178">
        <f>SUM($D$114:D115)</f>
        <v>5257.75</v>
      </c>
      <c r="R115" s="178">
        <f t="shared" ref="R115:R127" si="174">((Q115/Q114)-1)*100</f>
        <v>110.71034966436231</v>
      </c>
      <c r="S115" s="486">
        <f t="shared" si="171"/>
        <v>8.9409146664898529</v>
      </c>
      <c r="T115" s="178">
        <f>SUM($G$114:G115)</f>
        <v>2700.63</v>
      </c>
      <c r="U115" s="178">
        <f t="shared" ref="U115:U127" si="175">((T115/T114)-1)*100</f>
        <v>111.18305299458093</v>
      </c>
      <c r="V115" s="178">
        <f t="shared" si="157"/>
        <v>3.2141806132549577</v>
      </c>
      <c r="W115" s="263">
        <f t="shared" si="172"/>
        <v>2557.12</v>
      </c>
      <c r="X115" s="183">
        <f t="shared" si="167"/>
        <v>15.721972566535891</v>
      </c>
      <c r="Y115" s="183">
        <f t="shared" si="173"/>
        <v>194.68605473537656</v>
      </c>
      <c r="Z115" s="265">
        <f t="shared" si="168"/>
        <v>5.5483985041678174</v>
      </c>
    </row>
    <row r="116" spans="1:26" s="60" customFormat="1" ht="12" customHeight="1">
      <c r="A116" s="596"/>
      <c r="B116" s="297"/>
      <c r="C116" s="46" t="s">
        <v>2</v>
      </c>
      <c r="D116" s="183">
        <f>SUM(D374:D376)</f>
        <v>2318.98</v>
      </c>
      <c r="E116" s="178">
        <f t="shared" si="169"/>
        <v>-16.05502262443439</v>
      </c>
      <c r="F116" s="229">
        <f t="shared" si="170"/>
        <v>19.190995065789473</v>
      </c>
      <c r="G116" s="183">
        <f>SUM(G374:G376)</f>
        <v>1301.5999999999999</v>
      </c>
      <c r="H116" s="178">
        <f t="shared" si="162"/>
        <v>-8.4553600315089188</v>
      </c>
      <c r="I116" s="229">
        <f t="shared" si="163"/>
        <v>18.957748795890939</v>
      </c>
      <c r="J116" s="183">
        <f>D116-G116</f>
        <v>1017.3800000000001</v>
      </c>
      <c r="K116" s="178">
        <f t="shared" si="164"/>
        <v>-24.114628397529604</v>
      </c>
      <c r="L116" s="229">
        <f t="shared" si="165"/>
        <v>19.490739109498168</v>
      </c>
      <c r="M116" s="183">
        <f t="shared" si="160"/>
        <v>178.16379840196683</v>
      </c>
      <c r="N116" s="178">
        <f t="shared" si="161"/>
        <v>-8.3015920927115072</v>
      </c>
      <c r="O116" s="178">
        <f t="shared" si="166"/>
        <v>0.19607488562913833</v>
      </c>
      <c r="P116" s="209"/>
      <c r="Q116" s="178">
        <f>SUM($D$114:D116)</f>
        <v>7576.73</v>
      </c>
      <c r="R116" s="178">
        <f t="shared" si="174"/>
        <v>44.105938852170603</v>
      </c>
      <c r="S116" s="486">
        <f t="shared" si="171"/>
        <v>11.885839003874853</v>
      </c>
      <c r="T116" s="178">
        <f>SUM($G$114:G116)</f>
        <v>4002.23</v>
      </c>
      <c r="U116" s="178">
        <f t="shared" si="175"/>
        <v>48.196161636358916</v>
      </c>
      <c r="V116" s="178">
        <f t="shared" si="157"/>
        <v>7.8564691298137701</v>
      </c>
      <c r="W116" s="263">
        <f t="shared" si="172"/>
        <v>3574.4999999999995</v>
      </c>
      <c r="X116" s="183">
        <f t="shared" si="167"/>
        <v>16.770222858150884</v>
      </c>
      <c r="Y116" s="183">
        <f t="shared" si="173"/>
        <v>189.3127081651979</v>
      </c>
      <c r="Z116" s="265">
        <f t="shared" si="168"/>
        <v>3.7358629543225996</v>
      </c>
    </row>
    <row r="117" spans="1:26" s="60" customFormat="1" ht="12" customHeight="1">
      <c r="A117" s="615"/>
      <c r="B117" s="300"/>
      <c r="C117" s="273" t="s">
        <v>3</v>
      </c>
      <c r="D117" s="274">
        <f>SUM(D377:D379)</f>
        <v>2628.64</v>
      </c>
      <c r="E117" s="275">
        <f t="shared" si="169"/>
        <v>13.353284633761398</v>
      </c>
      <c r="F117" s="276">
        <f t="shared" si="170"/>
        <v>10.752325738169066</v>
      </c>
      <c r="G117" s="274">
        <f>SUM(G377:G379)</f>
        <v>1462.77</v>
      </c>
      <c r="H117" s="275">
        <f t="shared" si="162"/>
        <v>12.382452366318386</v>
      </c>
      <c r="I117" s="276">
        <f t="shared" si="163"/>
        <v>27.743913089041826</v>
      </c>
      <c r="J117" s="274">
        <f>D117-G117</f>
        <v>1165.8699999999999</v>
      </c>
      <c r="K117" s="275">
        <f t="shared" si="164"/>
        <v>14.595333110538821</v>
      </c>
      <c r="L117" s="276">
        <f t="shared" si="165"/>
        <v>-5.0872708326549443</v>
      </c>
      <c r="M117" s="274">
        <f t="shared" si="160"/>
        <v>179.70289245746082</v>
      </c>
      <c r="N117" s="275">
        <f t="shared" si="161"/>
        <v>0.86386463989813755</v>
      </c>
      <c r="O117" s="275">
        <f t="shared" si="166"/>
        <v>-13.301289227792058</v>
      </c>
      <c r="P117" s="277"/>
      <c r="Q117" s="275">
        <f>SUM($D$114:D117)</f>
        <v>10205.369999999999</v>
      </c>
      <c r="R117" s="275">
        <f t="shared" si="174"/>
        <v>34.693594730180436</v>
      </c>
      <c r="S117" s="487">
        <f t="shared" si="171"/>
        <v>11.591662584415108</v>
      </c>
      <c r="T117" s="275">
        <f>SUM($G$114:G117)</f>
        <v>5465</v>
      </c>
      <c r="U117" s="275">
        <f t="shared" si="175"/>
        <v>36.548874002743467</v>
      </c>
      <c r="V117" s="275">
        <f t="shared" si="157"/>
        <v>12.546285045862859</v>
      </c>
      <c r="W117" s="278">
        <f t="shared" si="172"/>
        <v>4740.369999999999</v>
      </c>
      <c r="X117" s="274">
        <f t="shared" si="167"/>
        <v>10.511015269844947</v>
      </c>
      <c r="Y117" s="274">
        <f t="shared" si="173"/>
        <v>186.74053064958827</v>
      </c>
      <c r="Z117" s="279">
        <f t="shared" si="168"/>
        <v>-0.84820432860910344</v>
      </c>
    </row>
    <row r="118" spans="1:26" s="60" customFormat="1" ht="12" customHeight="1">
      <c r="A118" s="614">
        <v>2020</v>
      </c>
      <c r="B118" s="299"/>
      <c r="C118" s="79" t="s">
        <v>0</v>
      </c>
      <c r="D118" s="182">
        <f>SUM(D380:D382)</f>
        <v>2564.29</v>
      </c>
      <c r="E118" s="180">
        <f t="shared" si="169"/>
        <v>-2.4480339643313642</v>
      </c>
      <c r="F118" s="233">
        <f t="shared" si="170"/>
        <v>2.766857028353864</v>
      </c>
      <c r="G118" s="182">
        <f>SUM(G380:G382)</f>
        <v>1304.95</v>
      </c>
      <c r="H118" s="180">
        <f t="shared" ref="H118:H127" si="176">((G118/G117)-1)*100</f>
        <v>-10.789119273706726</v>
      </c>
      <c r="I118" s="233">
        <f t="shared" ref="I118:I127" si="177">((G118/G114)-1)*100</f>
        <v>2.0440878629350845</v>
      </c>
      <c r="J118" s="182">
        <f>SUM(J380:J382)</f>
        <v>1259.3399999999999</v>
      </c>
      <c r="K118" s="180">
        <f t="shared" ref="K118:K127" si="178">((J118/J117)-1)*100</f>
        <v>8.0171888804069003</v>
      </c>
      <c r="L118" s="233">
        <f t="shared" ref="L118:L127" si="179">((J118/J114)-1)*100</f>
        <v>3.5266844233994066</v>
      </c>
      <c r="M118" s="182">
        <f t="shared" si="160"/>
        <v>196.5048469290011</v>
      </c>
      <c r="N118" s="180">
        <f t="shared" ref="N118:N127" si="180">((M118/M117)-1)*100</f>
        <v>9.3498519927928356</v>
      </c>
      <c r="O118" s="180">
        <f t="shared" ref="O118:O127" si="181">((M118/M114)-1)*100</f>
        <v>0.70829107355010468</v>
      </c>
      <c r="P118" s="209"/>
      <c r="Q118" s="180">
        <f>SUM($D$118:D118)</f>
        <v>2564.29</v>
      </c>
      <c r="R118" s="180">
        <f t="shared" si="174"/>
        <v>-74.873130518540719</v>
      </c>
      <c r="S118" s="488">
        <f t="shared" si="171"/>
        <v>2.766857028353864</v>
      </c>
      <c r="T118" s="180">
        <f>SUM($G$118:G118)</f>
        <v>1304.95</v>
      </c>
      <c r="U118" s="180">
        <f t="shared" si="175"/>
        <v>-76.121683440073198</v>
      </c>
      <c r="V118" s="180">
        <f t="shared" ref="V118:V127" si="182">((T118/T114)-1)*100</f>
        <v>2.0440878629350845</v>
      </c>
      <c r="W118" s="268">
        <f t="shared" si="172"/>
        <v>1259.3399999999999</v>
      </c>
      <c r="X118" s="182">
        <f t="shared" si="167"/>
        <v>3.5266844233994066</v>
      </c>
      <c r="Y118" s="182">
        <f t="shared" si="173"/>
        <v>196.5048469290011</v>
      </c>
      <c r="Z118" s="269">
        <f t="shared" si="168"/>
        <v>0.70829107355010468</v>
      </c>
    </row>
    <row r="119" spans="1:26" s="60" customFormat="1" ht="12" customHeight="1">
      <c r="A119" s="596"/>
      <c r="B119" s="297"/>
      <c r="C119" s="46" t="s">
        <v>1</v>
      </c>
      <c r="D119" s="183">
        <f>SUM(D383:D385)</f>
        <v>1772.42</v>
      </c>
      <c r="E119" s="178">
        <f t="shared" si="169"/>
        <v>-30.880672622831263</v>
      </c>
      <c r="F119" s="229">
        <f t="shared" si="170"/>
        <v>-35.839999999999996</v>
      </c>
      <c r="G119" s="183">
        <f>SUM(G383:G385)</f>
        <v>843.04</v>
      </c>
      <c r="H119" s="178">
        <f t="shared" si="176"/>
        <v>-35.396758496494115</v>
      </c>
      <c r="I119" s="229">
        <f t="shared" si="177"/>
        <v>-40.706981193118672</v>
      </c>
      <c r="J119" s="183">
        <f>SUM(J383:J385)</f>
        <v>929.38000000000011</v>
      </c>
      <c r="K119" s="178">
        <f t="shared" si="178"/>
        <v>-26.201025934219501</v>
      </c>
      <c r="L119" s="229">
        <f t="shared" si="179"/>
        <v>-30.678461676164325</v>
      </c>
      <c r="M119" s="183">
        <f t="shared" si="160"/>
        <v>210.2415069273107</v>
      </c>
      <c r="N119" s="178">
        <f t="shared" si="180"/>
        <v>6.9904942361410427</v>
      </c>
      <c r="O119" s="178">
        <f t="shared" si="181"/>
        <v>8.2083545264756133</v>
      </c>
      <c r="P119" s="209"/>
      <c r="Q119" s="178">
        <f>SUM($D$118:D119)</f>
        <v>4336.71</v>
      </c>
      <c r="R119" s="178">
        <f t="shared" si="174"/>
        <v>69.11932737716873</v>
      </c>
      <c r="S119" s="486">
        <f t="shared" si="171"/>
        <v>-17.517759497884079</v>
      </c>
      <c r="T119" s="178">
        <f>SUM($G$118:G119)</f>
        <v>2147.9899999999998</v>
      </c>
      <c r="U119" s="178">
        <f t="shared" si="175"/>
        <v>64.603241503505842</v>
      </c>
      <c r="V119" s="178">
        <f t="shared" si="182"/>
        <v>-20.463373361030591</v>
      </c>
      <c r="W119" s="263">
        <f t="shared" si="172"/>
        <v>2188.7200000000003</v>
      </c>
      <c r="X119" s="183">
        <f t="shared" si="167"/>
        <v>-14.406832686772608</v>
      </c>
      <c r="Y119" s="183">
        <f t="shared" si="173"/>
        <v>201.89619132305086</v>
      </c>
      <c r="Z119" s="265">
        <f t="shared" si="168"/>
        <v>3.7034684366451076</v>
      </c>
    </row>
    <row r="120" spans="1:26" s="60" customFormat="1" ht="12" customHeight="1">
      <c r="A120" s="596"/>
      <c r="B120" s="297"/>
      <c r="C120" s="46" t="s">
        <v>2</v>
      </c>
      <c r="D120" s="183">
        <f>SUM(D386:D388)</f>
        <v>2068.08</v>
      </c>
      <c r="E120" s="178">
        <f t="shared" si="169"/>
        <v>16.681147809209996</v>
      </c>
      <c r="F120" s="229">
        <f t="shared" si="170"/>
        <v>-10.819411982854533</v>
      </c>
      <c r="G120" s="183">
        <f>SUM(G386:G388)</f>
        <v>1087.9099999999999</v>
      </c>
      <c r="H120" s="178">
        <f t="shared" si="176"/>
        <v>29.046071360789515</v>
      </c>
      <c r="I120" s="229">
        <f t="shared" si="177"/>
        <v>-16.417486170866635</v>
      </c>
      <c r="J120" s="183">
        <f>SUM(J386:J388)</f>
        <v>980.17</v>
      </c>
      <c r="K120" s="178">
        <f t="shared" si="178"/>
        <v>5.4649336116550762</v>
      </c>
      <c r="L120" s="229">
        <f t="shared" si="179"/>
        <v>-3.6574338005465168</v>
      </c>
      <c r="M120" s="183">
        <f t="shared" si="160"/>
        <v>190.09660725611494</v>
      </c>
      <c r="N120" s="178">
        <f t="shared" si="180"/>
        <v>-9.5817899926681438</v>
      </c>
      <c r="O120" s="178">
        <f t="shared" si="181"/>
        <v>6.6976619050441055</v>
      </c>
      <c r="P120" s="209"/>
      <c r="Q120" s="178">
        <f>SUM($D$118:D120)</f>
        <v>6404.79</v>
      </c>
      <c r="R120" s="178">
        <f t="shared" si="174"/>
        <v>47.687763304440466</v>
      </c>
      <c r="S120" s="486">
        <f t="shared" si="171"/>
        <v>-15.467622575966145</v>
      </c>
      <c r="T120" s="178">
        <f>SUM($G$118:G120)</f>
        <v>3235.8999999999996</v>
      </c>
      <c r="U120" s="178">
        <f t="shared" si="175"/>
        <v>50.647814933961513</v>
      </c>
      <c r="V120" s="178">
        <f t="shared" si="182"/>
        <v>-19.147575226811064</v>
      </c>
      <c r="W120" s="263">
        <f t="shared" si="172"/>
        <v>3168.8900000000003</v>
      </c>
      <c r="X120" s="183">
        <f t="shared" si="167"/>
        <v>-11.347321303678815</v>
      </c>
      <c r="Y120" s="183">
        <f t="shared" si="173"/>
        <v>197.92916962823327</v>
      </c>
      <c r="Z120" s="265">
        <f t="shared" si="168"/>
        <v>4.5514437707565136</v>
      </c>
    </row>
    <row r="121" spans="1:26" s="60" customFormat="1" ht="12" customHeight="1">
      <c r="A121" s="615"/>
      <c r="B121" s="300"/>
      <c r="C121" s="273" t="s">
        <v>3</v>
      </c>
      <c r="D121" s="274">
        <f>SUM(D389:D391)</f>
        <v>2512.87</v>
      </c>
      <c r="E121" s="275">
        <f t="shared" si="169"/>
        <v>21.507388495609447</v>
      </c>
      <c r="F121" s="276">
        <f t="shared" si="170"/>
        <v>-4.4041785866455685</v>
      </c>
      <c r="G121" s="274">
        <f>SUM(G389:G391)</f>
        <v>1410.51</v>
      </c>
      <c r="H121" s="275">
        <f t="shared" si="176"/>
        <v>29.653188223290549</v>
      </c>
      <c r="I121" s="276">
        <f t="shared" si="177"/>
        <v>-3.5726737627925109</v>
      </c>
      <c r="J121" s="274">
        <f>SUM(J389:J391)</f>
        <v>1102.3599999999999</v>
      </c>
      <c r="K121" s="275">
        <f t="shared" si="178"/>
        <v>12.466204842017191</v>
      </c>
      <c r="L121" s="276">
        <f t="shared" si="179"/>
        <v>-5.4474341050031345</v>
      </c>
      <c r="M121" s="274">
        <f t="shared" ref="M121:M127" si="183">D121/G121*100</f>
        <v>178.15329207166201</v>
      </c>
      <c r="N121" s="275">
        <f t="shared" si="180"/>
        <v>-6.2827608324233957</v>
      </c>
      <c r="O121" s="275">
        <f t="shared" si="181"/>
        <v>-0.86231243393348755</v>
      </c>
      <c r="P121" s="277"/>
      <c r="Q121" s="275">
        <f>SUM($D$118:D121)</f>
        <v>8917.66</v>
      </c>
      <c r="R121" s="275">
        <f t="shared" si="174"/>
        <v>39.234229381447314</v>
      </c>
      <c r="S121" s="487">
        <f t="shared" si="171"/>
        <v>-12.617964855757302</v>
      </c>
      <c r="T121" s="275">
        <f>SUM($G$118:G121)</f>
        <v>4646.41</v>
      </c>
      <c r="U121" s="275">
        <f t="shared" si="175"/>
        <v>43.589418708859995</v>
      </c>
      <c r="V121" s="275">
        <f t="shared" si="182"/>
        <v>-14.978774016468444</v>
      </c>
      <c r="W121" s="278">
        <f t="shared" si="172"/>
        <v>4271.25</v>
      </c>
      <c r="X121" s="274">
        <f t="shared" si="167"/>
        <v>-9.8962739195463492</v>
      </c>
      <c r="Y121" s="274">
        <f t="shared" si="173"/>
        <v>191.92580938832347</v>
      </c>
      <c r="Z121" s="279">
        <f t="shared" si="168"/>
        <v>2.7767291442826636</v>
      </c>
    </row>
    <row r="122" spans="1:26" s="60" customFormat="1" ht="12" customHeight="1">
      <c r="A122" s="614">
        <v>2021</v>
      </c>
      <c r="B122" s="299"/>
      <c r="C122" s="79" t="s">
        <v>0</v>
      </c>
      <c r="D122" s="182">
        <f>SUM(D392:D394)</f>
        <v>2348.9700000000003</v>
      </c>
      <c r="E122" s="180">
        <f t="shared" si="169"/>
        <v>-6.5224225686167481</v>
      </c>
      <c r="F122" s="233">
        <f t="shared" si="170"/>
        <v>-8.3968661890815639</v>
      </c>
      <c r="G122" s="182">
        <f>SUM(G392:G394)</f>
        <v>1356.9</v>
      </c>
      <c r="H122" s="180">
        <f t="shared" si="176"/>
        <v>-3.8007529191568912</v>
      </c>
      <c r="I122" s="233">
        <f t="shared" si="177"/>
        <v>3.9809954404383285</v>
      </c>
      <c r="J122" s="182">
        <f>SUM(J392:J394)</f>
        <v>992.07</v>
      </c>
      <c r="K122" s="180">
        <f t="shared" si="178"/>
        <v>-10.004898581225719</v>
      </c>
      <c r="L122" s="233">
        <f t="shared" si="179"/>
        <v>-21.223021582733804</v>
      </c>
      <c r="M122" s="182">
        <f t="shared" si="183"/>
        <v>173.11297811187265</v>
      </c>
      <c r="N122" s="180">
        <f t="shared" si="180"/>
        <v>-2.8292005728201119</v>
      </c>
      <c r="O122" s="180">
        <f t="shared" si="181"/>
        <v>-11.903965313171206</v>
      </c>
      <c r="P122" s="209"/>
      <c r="Q122" s="180">
        <f>SUM($D$122:D122)</f>
        <v>2348.9700000000003</v>
      </c>
      <c r="R122" s="180">
        <f t="shared" si="174"/>
        <v>-73.659345613086842</v>
      </c>
      <c r="S122" s="488">
        <f t="shared" si="171"/>
        <v>-8.3968661890815639</v>
      </c>
      <c r="T122" s="180">
        <f>SUM($G$122:G122)</f>
        <v>1356.9</v>
      </c>
      <c r="U122" s="180">
        <f t="shared" si="175"/>
        <v>-70.796808718989496</v>
      </c>
      <c r="V122" s="180">
        <f t="shared" si="182"/>
        <v>3.9809954404383285</v>
      </c>
      <c r="W122" s="268">
        <f t="shared" ref="W122:W127" si="184">Q122-T122</f>
        <v>992.07000000000016</v>
      </c>
      <c r="X122" s="182">
        <f t="shared" ref="X122:X127" si="185">((W122/W118)-1)*100</f>
        <v>-21.223021582733793</v>
      </c>
      <c r="Y122" s="182">
        <f t="shared" ref="Y122:Y127" si="186">(Q122/T122)*100</f>
        <v>173.11297811187265</v>
      </c>
      <c r="Z122" s="269">
        <f t="shared" ref="Z122:Z127" si="187">((Y122/Y118)-1)*100</f>
        <v>-11.903965313171206</v>
      </c>
    </row>
    <row r="123" spans="1:26" s="60" customFormat="1" ht="12" customHeight="1">
      <c r="A123" s="596"/>
      <c r="B123" s="297"/>
      <c r="C123" s="46" t="s">
        <v>1</v>
      </c>
      <c r="D123" s="183">
        <f>SUM(D395:D397)</f>
        <v>2591.8500000000004</v>
      </c>
      <c r="E123" s="178">
        <f t="shared" si="169"/>
        <v>10.339851083666463</v>
      </c>
      <c r="F123" s="229">
        <f t="shared" si="170"/>
        <v>46.232270003723741</v>
      </c>
      <c r="G123" s="183">
        <f>SUM(G395:G397)</f>
        <v>1492.65</v>
      </c>
      <c r="H123" s="178">
        <f t="shared" si="176"/>
        <v>10.004421843908906</v>
      </c>
      <c r="I123" s="229">
        <f t="shared" si="177"/>
        <v>77.05565572214843</v>
      </c>
      <c r="J123" s="183">
        <f>SUM(J395:J397)</f>
        <v>1099.1999999999998</v>
      </c>
      <c r="K123" s="178">
        <f t="shared" si="178"/>
        <v>10.798633160966432</v>
      </c>
      <c r="L123" s="229">
        <f t="shared" si="179"/>
        <v>18.272396651531086</v>
      </c>
      <c r="M123" s="183">
        <f t="shared" si="183"/>
        <v>173.64084011657121</v>
      </c>
      <c r="N123" s="178">
        <f t="shared" si="180"/>
        <v>0.30492341501826559</v>
      </c>
      <c r="O123" s="178">
        <f t="shared" si="181"/>
        <v>-17.408868184812754</v>
      </c>
      <c r="P123" s="209"/>
      <c r="Q123" s="178">
        <f>SUM($D$122:D123)</f>
        <v>4940.8200000000006</v>
      </c>
      <c r="R123" s="178">
        <f t="shared" si="174"/>
        <v>110.33985108366645</v>
      </c>
      <c r="S123" s="486">
        <f t="shared" si="171"/>
        <v>13.930145202238586</v>
      </c>
      <c r="T123" s="178">
        <f>SUM($G$122:G123)</f>
        <v>2849.55</v>
      </c>
      <c r="U123" s="178">
        <f t="shared" si="175"/>
        <v>110.0044218439089</v>
      </c>
      <c r="V123" s="178">
        <f t="shared" si="182"/>
        <v>32.661232128641224</v>
      </c>
      <c r="W123" s="263">
        <f t="shared" si="184"/>
        <v>2091.2700000000004</v>
      </c>
      <c r="X123" s="183">
        <f t="shared" si="185"/>
        <v>-4.4523739902774135</v>
      </c>
      <c r="Y123" s="183">
        <f t="shared" si="186"/>
        <v>173.38948254987631</v>
      </c>
      <c r="Z123" s="265">
        <f t="shared" si="187"/>
        <v>-14.119488132176517</v>
      </c>
    </row>
    <row r="124" spans="1:26" s="60" customFormat="1" ht="12" customHeight="1">
      <c r="A124" s="596"/>
      <c r="B124" s="297"/>
      <c r="C124" s="46" t="s">
        <v>2</v>
      </c>
      <c r="D124" s="183">
        <f>SUM(D398:D400)</f>
        <v>2305.7200000000003</v>
      </c>
      <c r="E124" s="178">
        <f t="shared" si="169"/>
        <v>-11.039604915407919</v>
      </c>
      <c r="F124" s="229">
        <f t="shared" si="170"/>
        <v>11.490851417740133</v>
      </c>
      <c r="G124" s="183">
        <f>SUM(G398:G400)</f>
        <v>1288.47</v>
      </c>
      <c r="H124" s="178">
        <f t="shared" si="176"/>
        <v>-13.679027233443875</v>
      </c>
      <c r="I124" s="229">
        <f t="shared" si="177"/>
        <v>18.435348512285032</v>
      </c>
      <c r="J124" s="183">
        <f>SUM(J398:J400)</f>
        <v>1017.25</v>
      </c>
      <c r="K124" s="178">
        <f t="shared" si="178"/>
        <v>-7.4554221251819319</v>
      </c>
      <c r="L124" s="229">
        <f t="shared" si="179"/>
        <v>3.7830172317047106</v>
      </c>
      <c r="M124" s="183">
        <f t="shared" si="183"/>
        <v>178.95022778954885</v>
      </c>
      <c r="N124" s="178">
        <f t="shared" si="180"/>
        <v>3.0576837047167293</v>
      </c>
      <c r="O124" s="178">
        <f t="shared" si="181"/>
        <v>-5.8635341405902652</v>
      </c>
      <c r="P124" s="209"/>
      <c r="Q124" s="178">
        <f>SUM($D$122:D124)</f>
        <v>7246.5400000000009</v>
      </c>
      <c r="R124" s="178">
        <f t="shared" si="174"/>
        <v>46.666747624888181</v>
      </c>
      <c r="S124" s="486">
        <f t="shared" si="171"/>
        <v>13.142507404614378</v>
      </c>
      <c r="T124" s="178">
        <f>SUM($G$122:G124)</f>
        <v>4138.0200000000004</v>
      </c>
      <c r="U124" s="178">
        <f t="shared" si="175"/>
        <v>45.216613149444655</v>
      </c>
      <c r="V124" s="178">
        <f t="shared" si="182"/>
        <v>27.878488210389719</v>
      </c>
      <c r="W124" s="263">
        <f t="shared" si="184"/>
        <v>3108.5200000000004</v>
      </c>
      <c r="X124" s="183">
        <f t="shared" si="185"/>
        <v>-1.9050834834910657</v>
      </c>
      <c r="Y124" s="183">
        <f t="shared" si="186"/>
        <v>175.12095156620799</v>
      </c>
      <c r="Z124" s="265">
        <f t="shared" si="187"/>
        <v>-11.523424316317566</v>
      </c>
    </row>
    <row r="125" spans="1:26" s="60" customFormat="1" ht="12" customHeight="1">
      <c r="A125" s="615"/>
      <c r="B125" s="300"/>
      <c r="C125" s="273" t="s">
        <v>3</v>
      </c>
      <c r="D125" s="274">
        <f>SUM(D401:D403)</f>
        <v>2374.2399999999998</v>
      </c>
      <c r="E125" s="275">
        <f t="shared" si="169"/>
        <v>2.9717398469891965</v>
      </c>
      <c r="F125" s="276">
        <f t="shared" si="170"/>
        <v>-5.5167995160911643</v>
      </c>
      <c r="G125" s="274">
        <f>SUM(G401:G403)</f>
        <v>1604.1</v>
      </c>
      <c r="H125" s="275">
        <f t="shared" si="176"/>
        <v>24.496495843907873</v>
      </c>
      <c r="I125" s="276">
        <f t="shared" si="177"/>
        <v>13.724822936384706</v>
      </c>
      <c r="J125" s="274">
        <f>SUM(J401:J403)</f>
        <v>770.1400000000001</v>
      </c>
      <c r="K125" s="275">
        <f t="shared" si="178"/>
        <v>-24.29196362742687</v>
      </c>
      <c r="L125" s="276">
        <f t="shared" si="179"/>
        <v>-30.137160274320529</v>
      </c>
      <c r="M125" s="274">
        <f t="shared" si="183"/>
        <v>148.01072252353345</v>
      </c>
      <c r="N125" s="275">
        <f t="shared" si="180"/>
        <v>-17.289447265974555</v>
      </c>
      <c r="O125" s="275">
        <f t="shared" si="181"/>
        <v>-16.919456944979572</v>
      </c>
      <c r="P125" s="277"/>
      <c r="Q125" s="275">
        <f>SUM($D$122:D125)</f>
        <v>9620.7800000000007</v>
      </c>
      <c r="R125" s="275">
        <f t="shared" si="174"/>
        <v>32.763774159805912</v>
      </c>
      <c r="S125" s="487">
        <f t="shared" si="171"/>
        <v>7.8845795870217117</v>
      </c>
      <c r="T125" s="275">
        <f>SUM($G$122:G125)</f>
        <v>5742.1200000000008</v>
      </c>
      <c r="U125" s="275">
        <f t="shared" si="175"/>
        <v>38.764916554294082</v>
      </c>
      <c r="V125" s="275">
        <f t="shared" si="182"/>
        <v>23.581862125813281</v>
      </c>
      <c r="W125" s="278">
        <f t="shared" si="184"/>
        <v>3878.66</v>
      </c>
      <c r="X125" s="274">
        <f t="shared" si="185"/>
        <v>-9.1914544922446666</v>
      </c>
      <c r="Y125" s="274">
        <f t="shared" si="186"/>
        <v>167.54752600084984</v>
      </c>
      <c r="Z125" s="279">
        <f t="shared" si="187"/>
        <v>-12.701930743534884</v>
      </c>
    </row>
    <row r="126" spans="1:26" s="60" customFormat="1" ht="12" customHeight="1">
      <c r="A126" s="614">
        <v>2022</v>
      </c>
      <c r="B126" s="299"/>
      <c r="C126" s="483" t="s">
        <v>0</v>
      </c>
      <c r="D126" s="501">
        <f>SUM(D404:D406)</f>
        <v>2737.6400000000003</v>
      </c>
      <c r="E126" s="502">
        <f t="shared" si="169"/>
        <v>15.305950535750412</v>
      </c>
      <c r="F126" s="503">
        <f t="shared" si="170"/>
        <v>16.546401188606062</v>
      </c>
      <c r="G126" s="501">
        <f>SUM(G404:G406)</f>
        <v>1765.12</v>
      </c>
      <c r="H126" s="502">
        <f t="shared" si="176"/>
        <v>10.038027554391871</v>
      </c>
      <c r="I126" s="503">
        <f t="shared" si="177"/>
        <v>30.084752008254089</v>
      </c>
      <c r="J126" s="501">
        <f>SUM(J404:J406)</f>
        <v>972.52</v>
      </c>
      <c r="K126" s="502">
        <f t="shared" si="178"/>
        <v>26.278339003298079</v>
      </c>
      <c r="L126" s="503">
        <f t="shared" si="179"/>
        <v>-1.970627072686415</v>
      </c>
      <c r="M126" s="501">
        <f t="shared" si="183"/>
        <v>155.09653734590285</v>
      </c>
      <c r="N126" s="502">
        <f t="shared" si="180"/>
        <v>4.7873658756329318</v>
      </c>
      <c r="O126" s="502">
        <f t="shared" si="181"/>
        <v>-10.407331075043292</v>
      </c>
      <c r="P126" s="484"/>
      <c r="Q126" s="502">
        <f>SUM($D$126:D126)</f>
        <v>2737.6400000000003</v>
      </c>
      <c r="R126" s="502">
        <f t="shared" si="174"/>
        <v>-71.544510944019095</v>
      </c>
      <c r="S126" s="485">
        <f t="shared" si="171"/>
        <v>16.546401188606062</v>
      </c>
      <c r="T126" s="502">
        <f>SUM($G$126:G126)</f>
        <v>1765.12</v>
      </c>
      <c r="U126" s="502">
        <f t="shared" si="175"/>
        <v>-69.260133887832382</v>
      </c>
      <c r="V126" s="502">
        <f t="shared" si="182"/>
        <v>30.084752008254089</v>
      </c>
      <c r="W126" s="504">
        <f t="shared" si="184"/>
        <v>972.52000000000044</v>
      </c>
      <c r="X126" s="501">
        <f t="shared" si="185"/>
        <v>-1.9706270726863706</v>
      </c>
      <c r="Y126" s="501">
        <f t="shared" si="186"/>
        <v>155.09653734590285</v>
      </c>
      <c r="Z126" s="505">
        <f t="shared" si="187"/>
        <v>-10.407331075043292</v>
      </c>
    </row>
    <row r="127" spans="1:26" s="60" customFormat="1" ht="12" customHeight="1">
      <c r="A127" s="628"/>
      <c r="B127" s="300"/>
      <c r="C127" s="273" t="s">
        <v>1</v>
      </c>
      <c r="D127" s="274">
        <f>SUM(D407:D409)</f>
        <v>2897.82</v>
      </c>
      <c r="E127" s="275">
        <f t="shared" si="169"/>
        <v>5.8510249704124551</v>
      </c>
      <c r="F127" s="276">
        <f t="shared" si="170"/>
        <v>11.805081312575961</v>
      </c>
      <c r="G127" s="274">
        <f>SUM(G407:G409)</f>
        <v>2007.08</v>
      </c>
      <c r="H127" s="275">
        <f t="shared" si="176"/>
        <v>13.707849891225532</v>
      </c>
      <c r="I127" s="276">
        <f t="shared" si="177"/>
        <v>34.464207952299589</v>
      </c>
      <c r="J127" s="274">
        <f>SUM(J407:J409)</f>
        <v>890.74</v>
      </c>
      <c r="K127" s="275">
        <f t="shared" si="178"/>
        <v>-8.4090815613046548</v>
      </c>
      <c r="L127" s="276">
        <f t="shared" si="179"/>
        <v>-18.964701601164467</v>
      </c>
      <c r="M127" s="274">
        <f t="shared" si="183"/>
        <v>144.37989517109432</v>
      </c>
      <c r="N127" s="275">
        <f t="shared" si="180"/>
        <v>-6.9096592085146398</v>
      </c>
      <c r="O127" s="275">
        <f t="shared" si="181"/>
        <v>-16.851418667309481</v>
      </c>
      <c r="P127" s="277"/>
      <c r="Q127" s="275">
        <f>SUM($D$126:D127)</f>
        <v>5635.4600000000009</v>
      </c>
      <c r="R127" s="275">
        <f t="shared" si="174"/>
        <v>105.8510249704125</v>
      </c>
      <c r="S127" s="487">
        <f t="shared" si="171"/>
        <v>14.059204747390108</v>
      </c>
      <c r="T127" s="275">
        <f>SUM($G$126:G127)</f>
        <v>3772.2</v>
      </c>
      <c r="U127" s="275">
        <f t="shared" si="175"/>
        <v>113.70784989122554</v>
      </c>
      <c r="V127" s="275">
        <f t="shared" si="182"/>
        <v>32.378796652102949</v>
      </c>
      <c r="W127" s="278">
        <f t="shared" si="184"/>
        <v>1863.2600000000011</v>
      </c>
      <c r="X127" s="274">
        <f t="shared" si="185"/>
        <v>-10.902944143989025</v>
      </c>
      <c r="Y127" s="274">
        <f t="shared" si="186"/>
        <v>149.39451778802822</v>
      </c>
      <c r="Z127" s="279">
        <f t="shared" si="187"/>
        <v>-13.83876600182241</v>
      </c>
    </row>
    <row r="128" spans="1:26" s="60" customFormat="1" ht="12" customHeight="1">
      <c r="A128" s="612">
        <v>1999</v>
      </c>
      <c r="B128" s="301">
        <v>1</v>
      </c>
      <c r="C128" s="46" t="s">
        <v>21</v>
      </c>
      <c r="D128" s="183">
        <v>307.10000000000002</v>
      </c>
      <c r="E128" s="178">
        <v>-0.18107911101443719</v>
      </c>
      <c r="F128" s="229">
        <v>7.1663348271005622</v>
      </c>
      <c r="G128" s="183">
        <v>248.76505338790523</v>
      </c>
      <c r="H128" s="178">
        <v>-5.0551301904869117</v>
      </c>
      <c r="I128" s="229">
        <v>30.818812256996853</v>
      </c>
      <c r="J128" s="183">
        <f t="shared" si="6"/>
        <v>58.334946612094797</v>
      </c>
      <c r="K128" s="178" t="s">
        <v>20</v>
      </c>
      <c r="L128" s="229" t="s">
        <v>20</v>
      </c>
      <c r="M128" s="183">
        <f t="shared" si="93"/>
        <v>123.44981572678206</v>
      </c>
      <c r="N128" s="178" t="s">
        <v>20</v>
      </c>
      <c r="O128" s="178" t="s">
        <v>20</v>
      </c>
      <c r="P128" s="209"/>
      <c r="Q128" s="178">
        <f>SUM(D128)</f>
        <v>307.10000000000002</v>
      </c>
      <c r="R128" s="178" t="s">
        <v>20</v>
      </c>
      <c r="S128" s="178">
        <f>((Q128/286)-1)*100</f>
        <v>7.3776223776223837</v>
      </c>
      <c r="T128" s="183">
        <f>SUM(G128)</f>
        <v>248.76505338790523</v>
      </c>
      <c r="U128" s="178" t="s">
        <v>20</v>
      </c>
      <c r="V128" s="178">
        <f>((T128/190.2)-1)*100</f>
        <v>30.791300414250912</v>
      </c>
      <c r="W128" s="263">
        <f t="shared" si="9"/>
        <v>58.334946612094797</v>
      </c>
      <c r="X128" s="183" t="s">
        <v>20</v>
      </c>
      <c r="Y128" s="183">
        <f t="shared" si="10"/>
        <v>123.44981572678206</v>
      </c>
      <c r="Z128" s="265" t="s">
        <v>20</v>
      </c>
    </row>
    <row r="129" spans="1:26" s="60" customFormat="1" ht="12" customHeight="1">
      <c r="A129" s="612"/>
      <c r="B129" s="301">
        <v>2</v>
      </c>
      <c r="C129" s="46" t="s">
        <v>22</v>
      </c>
      <c r="D129" s="183">
        <v>348.5</v>
      </c>
      <c r="E129" s="178">
        <v>13.539181692315294</v>
      </c>
      <c r="F129" s="229">
        <v>17.751019605251138</v>
      </c>
      <c r="G129" s="183">
        <v>270.95190212517883</v>
      </c>
      <c r="H129" s="178">
        <v>8.9187964447229326</v>
      </c>
      <c r="I129" s="229">
        <v>29.890652984265987</v>
      </c>
      <c r="J129" s="183">
        <f t="shared" si="6"/>
        <v>77.548097874821167</v>
      </c>
      <c r="K129" s="178">
        <f>((J129/J128)-1)*100</f>
        <v>32.935919853473969</v>
      </c>
      <c r="L129" s="229" t="s">
        <v>20</v>
      </c>
      <c r="M129" s="183">
        <f t="shared" si="93"/>
        <v>128.62061394165605</v>
      </c>
      <c r="N129" s="178">
        <f>((M129/M128)-1)*100</f>
        <v>4.188583178056704</v>
      </c>
      <c r="O129" s="178" t="s">
        <v>20</v>
      </c>
      <c r="P129" s="209"/>
      <c r="Q129" s="178">
        <f>SUM(D128:D129)</f>
        <v>655.6</v>
      </c>
      <c r="R129" s="178">
        <f>((Q129/Q128)-1)*100</f>
        <v>113.48095083034839</v>
      </c>
      <c r="S129" s="178">
        <f>((Q129/582.6)-1)*100</f>
        <v>12.53003776175763</v>
      </c>
      <c r="T129" s="183">
        <f>SUM(G128:G129)</f>
        <v>519.71695551308403</v>
      </c>
      <c r="U129" s="178">
        <f>((T129/T128)-1)*100</f>
        <v>108.91879644472291</v>
      </c>
      <c r="V129" s="178">
        <f>((T129/398.8)-1)*100</f>
        <v>30.320199476701106</v>
      </c>
      <c r="W129" s="263">
        <f t="shared" si="9"/>
        <v>135.88304448691599</v>
      </c>
      <c r="X129" s="183" t="s">
        <v>20</v>
      </c>
      <c r="Y129" s="183">
        <f t="shared" si="10"/>
        <v>126.14558617830107</v>
      </c>
      <c r="Z129" s="265" t="s">
        <v>20</v>
      </c>
    </row>
    <row r="130" spans="1:26" s="60" customFormat="1" ht="12" customHeight="1">
      <c r="A130" s="612"/>
      <c r="B130" s="301">
        <v>3</v>
      </c>
      <c r="C130" s="65" t="s">
        <v>23</v>
      </c>
      <c r="D130" s="181">
        <v>376.3</v>
      </c>
      <c r="E130" s="179">
        <v>8.0448577682166409</v>
      </c>
      <c r="F130" s="231">
        <v>10.444763183811133</v>
      </c>
      <c r="G130" s="181">
        <v>280.24479781351795</v>
      </c>
      <c r="H130" s="179">
        <v>3.4297215171591011</v>
      </c>
      <c r="I130" s="231">
        <v>20.209667487461047</v>
      </c>
      <c r="J130" s="181">
        <f t="shared" ref="J130:J193" si="188">D130-G130</f>
        <v>96.055202186482063</v>
      </c>
      <c r="K130" s="179">
        <f t="shared" ref="K130:K151" si="189">((J130/J129)-1)*100</f>
        <v>23.865323352656851</v>
      </c>
      <c r="L130" s="231" t="s">
        <v>20</v>
      </c>
      <c r="M130" s="181">
        <f t="shared" si="93"/>
        <v>134.27546307225288</v>
      </c>
      <c r="N130" s="179">
        <f t="shared" ref="N130:N151" si="190">((M130/M129)-1)*100</f>
        <v>4.396534083690451</v>
      </c>
      <c r="O130" s="179" t="s">
        <v>20</v>
      </c>
      <c r="P130" s="209"/>
      <c r="Q130" s="179">
        <f>SUM(D128:D130)</f>
        <v>1031.9000000000001</v>
      </c>
      <c r="R130" s="179">
        <f t="shared" ref="R130:R139" si="191">((Q130/Q129)-1)*100</f>
        <v>57.397803538743155</v>
      </c>
      <c r="S130" s="179">
        <f>((Q130/923.6)-1)*100</f>
        <v>11.725855348635772</v>
      </c>
      <c r="T130" s="181">
        <f>SUM(G128:G130)</f>
        <v>799.96175332660198</v>
      </c>
      <c r="U130" s="179">
        <f t="shared" ref="U130:U139" si="192">((T130/T129)-1)*100</f>
        <v>53.922581289819526</v>
      </c>
      <c r="V130" s="179">
        <f>((T130/631.9)-1)*100</f>
        <v>26.596257845640459</v>
      </c>
      <c r="W130" s="266">
        <f t="shared" ref="W130:W193" si="193">Q130-T130</f>
        <v>231.93824667339811</v>
      </c>
      <c r="X130" s="181" t="s">
        <v>20</v>
      </c>
      <c r="Y130" s="181">
        <f t="shared" ref="Y130:Y193" si="194">(Q130/T130)*100</f>
        <v>128.99366697331394</v>
      </c>
      <c r="Z130" s="267" t="s">
        <v>20</v>
      </c>
    </row>
    <row r="131" spans="1:26" s="60" customFormat="1" ht="12" customHeight="1">
      <c r="A131" s="612"/>
      <c r="B131" s="301">
        <v>4</v>
      </c>
      <c r="C131" s="46" t="s">
        <v>24</v>
      </c>
      <c r="D131" s="182">
        <v>325.8</v>
      </c>
      <c r="E131" s="180">
        <v>-13.428156726409879</v>
      </c>
      <c r="F131" s="233">
        <v>-4.5007390371937017</v>
      </c>
      <c r="G131" s="182">
        <v>287.99004970370106</v>
      </c>
      <c r="H131" s="180">
        <v>2.7637451080669173</v>
      </c>
      <c r="I131" s="229">
        <v>26.561217184663178</v>
      </c>
      <c r="J131" s="183">
        <f t="shared" si="188"/>
        <v>37.80995029629895</v>
      </c>
      <c r="K131" s="178">
        <f t="shared" si="189"/>
        <v>-60.637269574536404</v>
      </c>
      <c r="L131" s="229" t="s">
        <v>20</v>
      </c>
      <c r="M131" s="183">
        <f t="shared" si="93"/>
        <v>113.12890856305617</v>
      </c>
      <c r="N131" s="178">
        <f t="shared" si="190"/>
        <v>-15.748636441356279</v>
      </c>
      <c r="O131" s="178" t="s">
        <v>20</v>
      </c>
      <c r="P131" s="209"/>
      <c r="Q131" s="180">
        <f>SUM(D128:D131)</f>
        <v>1357.7</v>
      </c>
      <c r="R131" s="180">
        <f t="shared" si="191"/>
        <v>31.572826824304666</v>
      </c>
      <c r="S131" s="180">
        <f>((Q131/1265.1)-1)*100</f>
        <v>7.3195794798830205</v>
      </c>
      <c r="T131" s="182">
        <f>SUM(G128:G131)</f>
        <v>1087.9518030303029</v>
      </c>
      <c r="U131" s="180">
        <f t="shared" si="192"/>
        <v>36.000477336086178</v>
      </c>
      <c r="V131" s="180">
        <f>((T131/859.4)-1)*100</f>
        <v>26.594345244391771</v>
      </c>
      <c r="W131" s="263">
        <f t="shared" si="193"/>
        <v>269.74819696969712</v>
      </c>
      <c r="X131" s="183" t="s">
        <v>20</v>
      </c>
      <c r="Y131" s="183">
        <f t="shared" si="194"/>
        <v>124.79413115713029</v>
      </c>
      <c r="Z131" s="265" t="s">
        <v>20</v>
      </c>
    </row>
    <row r="132" spans="1:26" s="60" customFormat="1" ht="12" customHeight="1">
      <c r="A132" s="612"/>
      <c r="B132" s="301">
        <v>5</v>
      </c>
      <c r="C132" s="46" t="s">
        <v>25</v>
      </c>
      <c r="D132" s="183">
        <v>363.8</v>
      </c>
      <c r="E132" s="178">
        <v>11.618397036489124</v>
      </c>
      <c r="F132" s="229">
        <v>4.2828449642734245</v>
      </c>
      <c r="G132" s="183">
        <v>275.09194193622056</v>
      </c>
      <c r="H132" s="178">
        <v>-4.4786643777278918</v>
      </c>
      <c r="I132" s="229">
        <v>10.732174832435915</v>
      </c>
      <c r="J132" s="183">
        <f t="shared" si="188"/>
        <v>88.708058063779447</v>
      </c>
      <c r="K132" s="178">
        <f t="shared" si="189"/>
        <v>134.61564315376177</v>
      </c>
      <c r="L132" s="229" t="s">
        <v>20</v>
      </c>
      <c r="M132" s="183">
        <f t="shared" si="93"/>
        <v>132.24669448309257</v>
      </c>
      <c r="N132" s="178">
        <f t="shared" si="190"/>
        <v>16.89911638224677</v>
      </c>
      <c r="O132" s="178" t="s">
        <v>20</v>
      </c>
      <c r="P132" s="209"/>
      <c r="Q132" s="178">
        <f>SUM(D128:D132)</f>
        <v>1721.5</v>
      </c>
      <c r="R132" s="178">
        <f t="shared" si="191"/>
        <v>26.795315607277015</v>
      </c>
      <c r="S132" s="178">
        <f>((Q132/1614.1)-1)*100</f>
        <v>6.6538628337773353</v>
      </c>
      <c r="T132" s="183">
        <f>SUM(G128:G132)</f>
        <v>1363.0437449665235</v>
      </c>
      <c r="U132" s="178">
        <f t="shared" si="192"/>
        <v>25.285305945539061</v>
      </c>
      <c r="V132" s="178">
        <f>((T132/1107.9)-1)*100</f>
        <v>23.029492279675367</v>
      </c>
      <c r="W132" s="263">
        <f t="shared" si="193"/>
        <v>358.45625503347651</v>
      </c>
      <c r="X132" s="183" t="s">
        <v>20</v>
      </c>
      <c r="Y132" s="183">
        <f t="shared" si="194"/>
        <v>126.29822090136074</v>
      </c>
      <c r="Z132" s="265" t="s">
        <v>20</v>
      </c>
    </row>
    <row r="133" spans="1:26" s="60" customFormat="1" ht="12" customHeight="1">
      <c r="A133" s="612"/>
      <c r="B133" s="301">
        <v>6</v>
      </c>
      <c r="C133" s="65" t="s">
        <v>26</v>
      </c>
      <c r="D133" s="181">
        <v>394.3</v>
      </c>
      <c r="E133" s="179">
        <v>8.3904890075198182</v>
      </c>
      <c r="F133" s="231">
        <v>5.8313167489294271</v>
      </c>
      <c r="G133" s="181">
        <v>274.40693742862982</v>
      </c>
      <c r="H133" s="179">
        <v>-0.24900929586282317</v>
      </c>
      <c r="I133" s="231">
        <v>3.2303579221389711</v>
      </c>
      <c r="J133" s="181">
        <f t="shared" si="188"/>
        <v>119.89306257137019</v>
      </c>
      <c r="K133" s="179">
        <f t="shared" si="189"/>
        <v>35.154646813674262</v>
      </c>
      <c r="L133" s="231" t="s">
        <v>20</v>
      </c>
      <c r="M133" s="181">
        <f t="shared" si="93"/>
        <v>143.69170243830044</v>
      </c>
      <c r="N133" s="179">
        <f t="shared" si="190"/>
        <v>8.6542865966839688</v>
      </c>
      <c r="O133" s="179" t="s">
        <v>20</v>
      </c>
      <c r="P133" s="209"/>
      <c r="Q133" s="179">
        <f>SUM(D128:D133)</f>
        <v>2115.8000000000002</v>
      </c>
      <c r="R133" s="179">
        <f t="shared" si="191"/>
        <v>22.904443799012508</v>
      </c>
      <c r="S133" s="179">
        <f>((Q133/1986.9)-1)*100</f>
        <v>6.4874930796718466</v>
      </c>
      <c r="T133" s="181">
        <f>SUM(G128:G133)</f>
        <v>1637.4506823951533</v>
      </c>
      <c r="U133" s="179">
        <f t="shared" si="192"/>
        <v>20.131924484593068</v>
      </c>
      <c r="V133" s="179">
        <f>((T133/1373.7)-1)*100</f>
        <v>19.200020557265283</v>
      </c>
      <c r="W133" s="266">
        <f t="shared" si="193"/>
        <v>478.34931760484687</v>
      </c>
      <c r="X133" s="181" t="s">
        <v>20</v>
      </c>
      <c r="Y133" s="181">
        <f t="shared" si="194"/>
        <v>129.213051895105</v>
      </c>
      <c r="Z133" s="267" t="s">
        <v>20</v>
      </c>
    </row>
    <row r="134" spans="1:26" s="60" customFormat="1" ht="12" customHeight="1">
      <c r="A134" s="612"/>
      <c r="B134" s="301">
        <v>7</v>
      </c>
      <c r="C134" s="46" t="s">
        <v>27</v>
      </c>
      <c r="D134" s="182">
        <v>277.2</v>
      </c>
      <c r="E134" s="180">
        <v>-29.698587484000115</v>
      </c>
      <c r="F134" s="233">
        <v>-3.0035271801714836</v>
      </c>
      <c r="G134" s="182">
        <v>227.94580160590434</v>
      </c>
      <c r="H134" s="180">
        <v>-16.931472745585928</v>
      </c>
      <c r="I134" s="229">
        <v>-8.9200457082733386</v>
      </c>
      <c r="J134" s="183">
        <f t="shared" si="188"/>
        <v>49.254198394095653</v>
      </c>
      <c r="K134" s="178">
        <f t="shared" si="189"/>
        <v>-58.918224843263545</v>
      </c>
      <c r="L134" s="229" t="s">
        <v>20</v>
      </c>
      <c r="M134" s="183">
        <f t="shared" si="93"/>
        <v>121.60785504584607</v>
      </c>
      <c r="N134" s="178">
        <f t="shared" si="190"/>
        <v>-15.368909281269683</v>
      </c>
      <c r="O134" s="178" t="s">
        <v>20</v>
      </c>
      <c r="P134" s="209"/>
      <c r="Q134" s="180">
        <f>SUM(D128:D134)</f>
        <v>2393</v>
      </c>
      <c r="R134" s="180">
        <f t="shared" si="191"/>
        <v>13.101427356082795</v>
      </c>
      <c r="S134" s="180">
        <f>((Q134/2272.8)-1)*100</f>
        <v>5.2886307638155605</v>
      </c>
      <c r="T134" s="182">
        <f>SUM(G128:G134)</f>
        <v>1865.3964840010576</v>
      </c>
      <c r="U134" s="180">
        <f t="shared" si="192"/>
        <v>13.920773557129706</v>
      </c>
      <c r="V134" s="180">
        <f>((T134/1624)-1)*100</f>
        <v>14.864315517306515</v>
      </c>
      <c r="W134" s="263">
        <f t="shared" si="193"/>
        <v>527.60351599894238</v>
      </c>
      <c r="X134" s="183" t="s">
        <v>20</v>
      </c>
      <c r="Y134" s="183">
        <f t="shared" si="194"/>
        <v>128.28371986996001</v>
      </c>
      <c r="Z134" s="265" t="s">
        <v>20</v>
      </c>
    </row>
    <row r="135" spans="1:26" s="60" customFormat="1" ht="12" customHeight="1">
      <c r="A135" s="612"/>
      <c r="B135" s="301">
        <v>8</v>
      </c>
      <c r="C135" s="46" t="s">
        <v>28</v>
      </c>
      <c r="D135" s="183">
        <v>288.1383116367964</v>
      </c>
      <c r="E135" s="178">
        <v>3.8891402852338164</v>
      </c>
      <c r="F135" s="229">
        <v>16.02106367497338</v>
      </c>
      <c r="G135" s="183">
        <v>210.8780502325917</v>
      </c>
      <c r="H135" s="178">
        <v>-7.4876357682696293</v>
      </c>
      <c r="I135" s="229">
        <v>14.031282232515929</v>
      </c>
      <c r="J135" s="183">
        <f t="shared" si="188"/>
        <v>77.260261404204698</v>
      </c>
      <c r="K135" s="178">
        <f t="shared" si="189"/>
        <v>56.860255416249508</v>
      </c>
      <c r="L135" s="229" t="s">
        <v>20</v>
      </c>
      <c r="M135" s="183">
        <f t="shared" si="93"/>
        <v>136.63741262734035</v>
      </c>
      <c r="N135" s="178">
        <f t="shared" si="190"/>
        <v>12.359035175670318</v>
      </c>
      <c r="O135" s="178" t="s">
        <v>20</v>
      </c>
      <c r="P135" s="209"/>
      <c r="Q135" s="178">
        <f>SUM(D128:D135)</f>
        <v>2681.1383116367965</v>
      </c>
      <c r="R135" s="178">
        <f t="shared" si="191"/>
        <v>12.040882224688531</v>
      </c>
      <c r="S135" s="178">
        <f>((Q135/2521.2)-1)*100</f>
        <v>6.3437375708708776</v>
      </c>
      <c r="T135" s="183">
        <f>SUM(G128:G135)</f>
        <v>2076.2745342336493</v>
      </c>
      <c r="U135" s="178">
        <f t="shared" si="192"/>
        <v>11.304730765884297</v>
      </c>
      <c r="V135" s="178">
        <f>((T135/1808.9)-1)*100</f>
        <v>14.781056677187742</v>
      </c>
      <c r="W135" s="263">
        <f t="shared" si="193"/>
        <v>604.8637774031472</v>
      </c>
      <c r="X135" s="183" t="s">
        <v>20</v>
      </c>
      <c r="Y135" s="183">
        <f t="shared" si="194"/>
        <v>129.13216761223737</v>
      </c>
      <c r="Z135" s="265" t="s">
        <v>20</v>
      </c>
    </row>
    <row r="136" spans="1:26" s="60" customFormat="1" ht="12" customHeight="1">
      <c r="A136" s="612"/>
      <c r="B136" s="301">
        <v>9</v>
      </c>
      <c r="C136" s="65" t="s">
        <v>29</v>
      </c>
      <c r="D136" s="181">
        <v>344</v>
      </c>
      <c r="E136" s="179">
        <v>19.434780671906161</v>
      </c>
      <c r="F136" s="231">
        <v>-5.6201188780020228</v>
      </c>
      <c r="G136" s="181">
        <v>302.05090859206905</v>
      </c>
      <c r="H136" s="179">
        <v>43.234873548440248</v>
      </c>
      <c r="I136" s="231">
        <v>14.599881850009133</v>
      </c>
      <c r="J136" s="181">
        <f t="shared" si="188"/>
        <v>41.94909140793095</v>
      </c>
      <c r="K136" s="179">
        <f t="shared" si="189"/>
        <v>-45.704181366324015</v>
      </c>
      <c r="L136" s="231" t="s">
        <v>20</v>
      </c>
      <c r="M136" s="181">
        <f t="shared" si="93"/>
        <v>113.88808648299242</v>
      </c>
      <c r="N136" s="179">
        <f t="shared" si="190"/>
        <v>-16.649412270703323</v>
      </c>
      <c r="O136" s="179" t="s">
        <v>20</v>
      </c>
      <c r="P136" s="209"/>
      <c r="Q136" s="179">
        <f>SUM(D128:D136)</f>
        <v>3025.1383116367965</v>
      </c>
      <c r="R136" s="179">
        <f t="shared" si="191"/>
        <v>12.83037128323279</v>
      </c>
      <c r="S136" s="179">
        <f>((Q136/2885.8)-1)*100</f>
        <v>4.8284119355740618</v>
      </c>
      <c r="T136" s="181">
        <f>SUM(G128:G136)</f>
        <v>2378.3254428257183</v>
      </c>
      <c r="U136" s="179">
        <f t="shared" si="192"/>
        <v>14.547734589614647</v>
      </c>
      <c r="V136" s="179">
        <f>((T136/2072.5)-1)*100</f>
        <v>14.756354297983986</v>
      </c>
      <c r="W136" s="266">
        <f t="shared" si="193"/>
        <v>646.81286881107826</v>
      </c>
      <c r="X136" s="181" t="s">
        <v>20</v>
      </c>
      <c r="Y136" s="181">
        <f t="shared" si="194"/>
        <v>127.19614637947075</v>
      </c>
      <c r="Z136" s="267" t="s">
        <v>20</v>
      </c>
    </row>
    <row r="137" spans="1:26" s="60" customFormat="1" ht="12" customHeight="1">
      <c r="A137" s="612"/>
      <c r="B137" s="301">
        <v>10</v>
      </c>
      <c r="C137" s="46" t="s">
        <v>30</v>
      </c>
      <c r="D137" s="182">
        <v>350.57589723294029</v>
      </c>
      <c r="E137" s="180">
        <v>1.8709205788604244</v>
      </c>
      <c r="F137" s="233">
        <v>-12.820257818879387</v>
      </c>
      <c r="G137" s="182">
        <v>264.73142215090212</v>
      </c>
      <c r="H137" s="180">
        <v>-12.355363079396753</v>
      </c>
      <c r="I137" s="229">
        <v>-10.284864392401339</v>
      </c>
      <c r="J137" s="183">
        <f t="shared" si="188"/>
        <v>85.844475082038173</v>
      </c>
      <c r="K137" s="178">
        <f t="shared" si="189"/>
        <v>104.63965297185985</v>
      </c>
      <c r="L137" s="229" t="s">
        <v>20</v>
      </c>
      <c r="M137" s="183">
        <f t="shared" si="93"/>
        <v>132.42700635404933</v>
      </c>
      <c r="N137" s="178">
        <f t="shared" si="190"/>
        <v>16.278190672582269</v>
      </c>
      <c r="O137" s="178" t="s">
        <v>20</v>
      </c>
      <c r="P137" s="209"/>
      <c r="Q137" s="180">
        <f>SUM(D128:D137)</f>
        <v>3375.7142088697369</v>
      </c>
      <c r="R137" s="180">
        <f>((Q137/Q136)-1)*100</f>
        <v>11.5887559879289</v>
      </c>
      <c r="S137" s="180">
        <f>((Q137/3287.9)-1)*100</f>
        <v>2.6708296745562965</v>
      </c>
      <c r="T137" s="182">
        <f>SUM(G128:G137)</f>
        <v>2643.0568649766205</v>
      </c>
      <c r="U137" s="180">
        <f>((T137/T136)-1)*100</f>
        <v>11.131000719412555</v>
      </c>
      <c r="V137" s="180">
        <f>((T137/2367.5)-1)*100</f>
        <v>11.639149523827697</v>
      </c>
      <c r="W137" s="263">
        <f t="shared" si="193"/>
        <v>732.65734389311638</v>
      </c>
      <c r="X137" s="183" t="s">
        <v>20</v>
      </c>
      <c r="Y137" s="183">
        <f t="shared" si="194"/>
        <v>127.7200749481263</v>
      </c>
      <c r="Z137" s="265" t="s">
        <v>20</v>
      </c>
    </row>
    <row r="138" spans="1:26" s="60" customFormat="1" ht="12" customHeight="1">
      <c r="A138" s="612"/>
      <c r="B138" s="301">
        <v>11</v>
      </c>
      <c r="C138" s="46" t="s">
        <v>31</v>
      </c>
      <c r="D138" s="183">
        <v>380.3</v>
      </c>
      <c r="E138" s="178">
        <v>8.5628347591255825</v>
      </c>
      <c r="F138" s="229">
        <v>2.4068699094090817</v>
      </c>
      <c r="G138" s="183">
        <v>297.32657057685145</v>
      </c>
      <c r="H138" s="178">
        <v>12.312534780011664</v>
      </c>
      <c r="I138" s="229">
        <v>12.756103976962141</v>
      </c>
      <c r="J138" s="183">
        <f t="shared" si="188"/>
        <v>82.973429423148559</v>
      </c>
      <c r="K138" s="178">
        <f t="shared" si="189"/>
        <v>-3.34447342842491</v>
      </c>
      <c r="L138" s="229" t="s">
        <v>20</v>
      </c>
      <c r="M138" s="183">
        <f t="shared" si="93"/>
        <v>127.90649663841664</v>
      </c>
      <c r="N138" s="178">
        <f t="shared" si="190"/>
        <v>-3.413585974711919</v>
      </c>
      <c r="O138" s="178" t="s">
        <v>20</v>
      </c>
      <c r="P138" s="209"/>
      <c r="Q138" s="178">
        <f>SUM(D128:D138)</f>
        <v>3756.0142088697371</v>
      </c>
      <c r="R138" s="178">
        <f t="shared" si="191"/>
        <v>11.265764115953791</v>
      </c>
      <c r="S138" s="178">
        <f>((Q138/3659.6)-1)*100</f>
        <v>2.634555931515381</v>
      </c>
      <c r="T138" s="183">
        <f>SUM(G128:G138)</f>
        <v>2940.3834355534718</v>
      </c>
      <c r="U138" s="178">
        <f t="shared" si="192"/>
        <v>11.249344443426534</v>
      </c>
      <c r="V138" s="178">
        <f>((T138/2631.2)-1)*100</f>
        <v>11.750662646453037</v>
      </c>
      <c r="W138" s="263">
        <f t="shared" si="193"/>
        <v>815.63077331626528</v>
      </c>
      <c r="X138" s="183" t="s">
        <v>20</v>
      </c>
      <c r="Y138" s="183">
        <f t="shared" si="194"/>
        <v>127.73892559229229</v>
      </c>
      <c r="Z138" s="265" t="s">
        <v>20</v>
      </c>
    </row>
    <row r="139" spans="1:26" s="60" customFormat="1" ht="12" customHeight="1">
      <c r="A139" s="613"/>
      <c r="B139" s="302">
        <v>12</v>
      </c>
      <c r="C139" s="65" t="s">
        <v>32</v>
      </c>
      <c r="D139" s="181">
        <v>332.2</v>
      </c>
      <c r="E139" s="179">
        <v>-12.666327073808725</v>
      </c>
      <c r="F139" s="231">
        <v>8.0549097135608214</v>
      </c>
      <c r="G139" s="181">
        <v>266.12002532665008</v>
      </c>
      <c r="H139" s="179">
        <v>-10.49571358175514</v>
      </c>
      <c r="I139" s="231">
        <v>1.5686520845197061</v>
      </c>
      <c r="J139" s="181">
        <f t="shared" si="188"/>
        <v>66.079974673349909</v>
      </c>
      <c r="K139" s="179">
        <f t="shared" si="189"/>
        <v>-20.360077758923612</v>
      </c>
      <c r="L139" s="231" t="s">
        <v>20</v>
      </c>
      <c r="M139" s="181">
        <f t="shared" si="93"/>
        <v>124.83089147171084</v>
      </c>
      <c r="N139" s="179">
        <f t="shared" si="190"/>
        <v>-2.4045730651198527</v>
      </c>
      <c r="O139" s="179" t="s">
        <v>20</v>
      </c>
      <c r="P139" s="209"/>
      <c r="Q139" s="179">
        <f>SUM(D128:D139)</f>
        <v>4088.2142088697369</v>
      </c>
      <c r="R139" s="179">
        <f t="shared" si="191"/>
        <v>8.8444819834684765</v>
      </c>
      <c r="S139" s="179">
        <f>((Q139/3967.2)-1)*100</f>
        <v>3.0503682413222766</v>
      </c>
      <c r="T139" s="181">
        <f>SUM(G128:G139)</f>
        <v>3206.503460880122</v>
      </c>
      <c r="U139" s="179">
        <f t="shared" si="192"/>
        <v>9.0505211704322583</v>
      </c>
      <c r="V139" s="179">
        <f>((T139/2893.2)-1)*100</f>
        <v>10.828959659896388</v>
      </c>
      <c r="W139" s="266">
        <f t="shared" si="193"/>
        <v>881.7107479896149</v>
      </c>
      <c r="X139" s="181" t="s">
        <v>20</v>
      </c>
      <c r="Y139" s="181">
        <f t="shared" si="194"/>
        <v>127.49757668272102</v>
      </c>
      <c r="Z139" s="267" t="s">
        <v>20</v>
      </c>
    </row>
    <row r="140" spans="1:26" s="60" customFormat="1" ht="12" customHeight="1">
      <c r="A140" s="612">
        <v>2000</v>
      </c>
      <c r="B140" s="303">
        <v>1</v>
      </c>
      <c r="C140" s="46" t="s">
        <v>21</v>
      </c>
      <c r="D140" s="182">
        <v>320.36629715240468</v>
      </c>
      <c r="E140" s="180">
        <v>-3.6166832697081319</v>
      </c>
      <c r="F140" s="233">
        <v>4.3358362766514613</v>
      </c>
      <c r="G140" s="182">
        <v>269.8045651196615</v>
      </c>
      <c r="H140" s="180">
        <v>1.3845405991107951</v>
      </c>
      <c r="I140" s="229">
        <v>8.4575833483125464</v>
      </c>
      <c r="J140" s="183">
        <f t="shared" si="188"/>
        <v>50.56173203274318</v>
      </c>
      <c r="K140" s="178">
        <f t="shared" si="189"/>
        <v>-23.484032367320573</v>
      </c>
      <c r="L140" s="229">
        <f>((J140/J128)-1)*100</f>
        <v>-13.325142184564831</v>
      </c>
      <c r="M140" s="183">
        <f t="shared" si="93"/>
        <v>118.74013214354562</v>
      </c>
      <c r="N140" s="178">
        <f>((M140/M139)-1)*100</f>
        <v>-4.8792083885305759</v>
      </c>
      <c r="O140" s="178">
        <f>((M140/M128)-1)*100</f>
        <v>-3.815059225086137</v>
      </c>
      <c r="P140" s="209"/>
      <c r="Q140" s="180">
        <f>SUM(D140)</f>
        <v>320.36629715240468</v>
      </c>
      <c r="R140" s="180" t="s">
        <v>20</v>
      </c>
      <c r="S140" s="180">
        <f>((Q140/Q128)-1)*100</f>
        <v>4.3198623094772515</v>
      </c>
      <c r="T140" s="182">
        <f>SUM(G140)</f>
        <v>269.8045651196615</v>
      </c>
      <c r="U140" s="180" t="s">
        <v>20</v>
      </c>
      <c r="V140" s="180">
        <f>((T140/T128)-1)*100</f>
        <v>8.4575833483125464</v>
      </c>
      <c r="W140" s="263">
        <f t="shared" si="193"/>
        <v>50.56173203274318</v>
      </c>
      <c r="X140" s="183">
        <f>((W140/W128)-1)*100</f>
        <v>-13.325142184564831</v>
      </c>
      <c r="Y140" s="183">
        <f t="shared" si="194"/>
        <v>118.74013214354562</v>
      </c>
      <c r="Z140" s="265">
        <f>((Y140/Y128)-1)*100</f>
        <v>-3.815059225086137</v>
      </c>
    </row>
    <row r="141" spans="1:26" s="60" customFormat="1" ht="12" customHeight="1">
      <c r="A141" s="612"/>
      <c r="B141" s="301">
        <v>2</v>
      </c>
      <c r="C141" s="46" t="s">
        <v>22</v>
      </c>
      <c r="D141" s="183">
        <v>387.65277760148092</v>
      </c>
      <c r="E141" s="178">
        <v>21.002983474590241</v>
      </c>
      <c r="F141" s="229">
        <v>11.194631532611353</v>
      </c>
      <c r="G141" s="183">
        <v>293.71961192648422</v>
      </c>
      <c r="H141" s="178">
        <v>8.8638406826867744</v>
      </c>
      <c r="I141" s="229">
        <v>8.4028602946609965</v>
      </c>
      <c r="J141" s="183">
        <f t="shared" si="188"/>
        <v>93.933165674996701</v>
      </c>
      <c r="K141" s="178">
        <f>((J141/J140)-1)*100</f>
        <v>85.779169143506977</v>
      </c>
      <c r="L141" s="229">
        <f t="shared" ref="L141:L204" si="195">((J141/J129)-1)*100</f>
        <v>21.128909991608637</v>
      </c>
      <c r="M141" s="183">
        <f t="shared" si="93"/>
        <v>131.98055623827648</v>
      </c>
      <c r="N141" s="178">
        <f>((M141/M140)-1)*100</f>
        <v>11.150757419340263</v>
      </c>
      <c r="O141" s="178">
        <f t="shared" ref="O141:O204" si="196">((M141/M129)-1)*100</f>
        <v>2.6122891142041471</v>
      </c>
      <c r="P141" s="209"/>
      <c r="Q141" s="178">
        <f>SUM(D140:D141)</f>
        <v>708.01907475388566</v>
      </c>
      <c r="R141" s="178">
        <f>((Q141/Q140)-1)*100</f>
        <v>121.00298347459027</v>
      </c>
      <c r="S141" s="178">
        <f t="shared" ref="S141:S151" si="197">((Q141/Q129)-1)*100</f>
        <v>7.9955879734419755</v>
      </c>
      <c r="T141" s="183">
        <f>SUM(G140:G141)</f>
        <v>563.52417704614572</v>
      </c>
      <c r="U141" s="178">
        <f>((T141/T140)-1)*100</f>
        <v>108.86384068268677</v>
      </c>
      <c r="V141" s="178">
        <f t="shared" ref="V141:V151" si="198">((T141/T129)-1)*100</f>
        <v>8.4290537509621011</v>
      </c>
      <c r="W141" s="263">
        <f t="shared" si="193"/>
        <v>144.49489770773994</v>
      </c>
      <c r="X141" s="183">
        <f t="shared" ref="X141:Z204" si="199">((W141/W129)-1)*100</f>
        <v>6.3376952241110285</v>
      </c>
      <c r="Y141" s="183">
        <f t="shared" si="194"/>
        <v>125.64129519076653</v>
      </c>
      <c r="Z141" s="265">
        <f t="shared" si="199"/>
        <v>-0.39976903101607286</v>
      </c>
    </row>
    <row r="142" spans="1:26" s="60" customFormat="1" ht="12" customHeight="1">
      <c r="A142" s="612"/>
      <c r="B142" s="301">
        <v>3</v>
      </c>
      <c r="C142" s="65" t="s">
        <v>23</v>
      </c>
      <c r="D142" s="181">
        <v>417.19342515596264</v>
      </c>
      <c r="E142" s="179">
        <v>7.6203884665184685</v>
      </c>
      <c r="F142" s="231">
        <v>10.757787905120185</v>
      </c>
      <c r="G142" s="181">
        <v>324.07856326253409</v>
      </c>
      <c r="H142" s="179">
        <v>10.336031406594826</v>
      </c>
      <c r="I142" s="231">
        <v>15.64124143998713</v>
      </c>
      <c r="J142" s="181">
        <f t="shared" si="188"/>
        <v>93.114861893428554</v>
      </c>
      <c r="K142" s="179">
        <f t="shared" si="189"/>
        <v>-0.8711553322917176</v>
      </c>
      <c r="L142" s="231">
        <f t="shared" si="195"/>
        <v>-3.0610942730047275</v>
      </c>
      <c r="M142" s="181">
        <f t="shared" si="93"/>
        <v>128.73218794727771</v>
      </c>
      <c r="N142" s="179">
        <f t="shared" si="190"/>
        <v>-2.4612476137274353</v>
      </c>
      <c r="O142" s="179">
        <f t="shared" si="196"/>
        <v>-4.1282859862433412</v>
      </c>
      <c r="P142" s="209"/>
      <c r="Q142" s="179">
        <f>SUM(D140:D142)</f>
        <v>1125.2124999098482</v>
      </c>
      <c r="R142" s="179">
        <f t="shared" ref="R142:R151" si="200">((Q142/Q141)-1)*100</f>
        <v>58.924037505766776</v>
      </c>
      <c r="S142" s="179">
        <f t="shared" si="197"/>
        <v>9.0427851448636751</v>
      </c>
      <c r="T142" s="181">
        <f>SUM(G140:G142)</f>
        <v>887.60274030867981</v>
      </c>
      <c r="U142" s="179">
        <f t="shared" ref="U142:U151" si="201">((T142/T141)-1)*100</f>
        <v>57.50925629513781</v>
      </c>
      <c r="V142" s="179">
        <f t="shared" si="198"/>
        <v>10.955647144082459</v>
      </c>
      <c r="W142" s="266">
        <f t="shared" si="193"/>
        <v>237.60975960116843</v>
      </c>
      <c r="X142" s="181">
        <f t="shared" si="199"/>
        <v>2.4452685182865253</v>
      </c>
      <c r="Y142" s="181">
        <f t="shared" si="194"/>
        <v>126.76983168377053</v>
      </c>
      <c r="Z142" s="267">
        <f t="shared" si="199"/>
        <v>-1.7239879613651587</v>
      </c>
    </row>
    <row r="143" spans="1:26" s="60" customFormat="1" ht="12" customHeight="1">
      <c r="A143" s="612"/>
      <c r="B143" s="301">
        <v>4</v>
      </c>
      <c r="C143" s="46" t="s">
        <v>24</v>
      </c>
      <c r="D143" s="182">
        <v>361.44011912059909</v>
      </c>
      <c r="E143" s="180">
        <v>-13.363898535678231</v>
      </c>
      <c r="F143" s="233">
        <v>10.839998180321686</v>
      </c>
      <c r="G143" s="182">
        <v>273.51822948445181</v>
      </c>
      <c r="H143" s="180">
        <v>-15.601258308814359</v>
      </c>
      <c r="I143" s="229">
        <v>-5.0251111919104812</v>
      </c>
      <c r="J143" s="183">
        <f t="shared" si="188"/>
        <v>87.921889636147284</v>
      </c>
      <c r="K143" s="178">
        <f t="shared" si="189"/>
        <v>-5.5769531862966293</v>
      </c>
      <c r="L143" s="229">
        <f t="shared" si="195"/>
        <v>132.53637983426171</v>
      </c>
      <c r="M143" s="183">
        <f t="shared" si="93"/>
        <v>132.144800659857</v>
      </c>
      <c r="N143" s="178">
        <f t="shared" si="190"/>
        <v>2.6509397276591962</v>
      </c>
      <c r="O143" s="178">
        <f t="shared" si="196"/>
        <v>16.809047606255014</v>
      </c>
      <c r="P143" s="209"/>
      <c r="Q143" s="180">
        <f>SUM(D140:D143)</f>
        <v>1486.6526190304473</v>
      </c>
      <c r="R143" s="180">
        <f t="shared" si="200"/>
        <v>32.121943112928243</v>
      </c>
      <c r="S143" s="180">
        <f t="shared" si="197"/>
        <v>9.4978728018300984</v>
      </c>
      <c r="T143" s="182">
        <f>SUM(G140:G143)</f>
        <v>1161.1209697931317</v>
      </c>
      <c r="U143" s="180">
        <f t="shared" si="201"/>
        <v>30.815388130655275</v>
      </c>
      <c r="V143" s="180">
        <f t="shared" si="198"/>
        <v>6.7254051658381053</v>
      </c>
      <c r="W143" s="263">
        <f t="shared" si="193"/>
        <v>325.53164923731561</v>
      </c>
      <c r="X143" s="183">
        <f t="shared" si="199"/>
        <v>20.679823959633392</v>
      </c>
      <c r="Y143" s="183">
        <f t="shared" si="194"/>
        <v>128.03598054863423</v>
      </c>
      <c r="Z143" s="265">
        <f t="shared" si="199"/>
        <v>2.5977578924942124</v>
      </c>
    </row>
    <row r="144" spans="1:26" s="60" customFormat="1" ht="12" customHeight="1">
      <c r="A144" s="612"/>
      <c r="B144" s="301">
        <v>5</v>
      </c>
      <c r="C144" s="46" t="s">
        <v>25</v>
      </c>
      <c r="D144" s="183">
        <v>451.23588832594089</v>
      </c>
      <c r="E144" s="178">
        <v>24.843885461254047</v>
      </c>
      <c r="F144" s="229">
        <v>23.973255348094714</v>
      </c>
      <c r="G144" s="183">
        <v>330.88827390525643</v>
      </c>
      <c r="H144" s="178">
        <v>20.974852216958297</v>
      </c>
      <c r="I144" s="229">
        <v>20.282794027449967</v>
      </c>
      <c r="J144" s="183">
        <f t="shared" si="188"/>
        <v>120.34761442068447</v>
      </c>
      <c r="K144" s="178">
        <f t="shared" si="189"/>
        <v>36.880150004426213</v>
      </c>
      <c r="L144" s="229">
        <f t="shared" si="195"/>
        <v>35.667060070412958</v>
      </c>
      <c r="M144" s="183">
        <f t="shared" si="93"/>
        <v>136.37107262832279</v>
      </c>
      <c r="N144" s="178">
        <f t="shared" si="190"/>
        <v>3.1982128296854428</v>
      </c>
      <c r="O144" s="178">
        <f t="shared" si="196"/>
        <v>3.1187003662745738</v>
      </c>
      <c r="P144" s="209"/>
      <c r="Q144" s="178">
        <f>SUM(D140:D144)</f>
        <v>1937.8885073563883</v>
      </c>
      <c r="R144" s="178">
        <f t="shared" si="200"/>
        <v>30.352476600769339</v>
      </c>
      <c r="S144" s="178">
        <f t="shared" si="197"/>
        <v>12.569765167376602</v>
      </c>
      <c r="T144" s="183">
        <f>SUM(G140:G144)</f>
        <v>1492.0092436983882</v>
      </c>
      <c r="U144" s="178">
        <f t="shared" si="201"/>
        <v>28.497312727390355</v>
      </c>
      <c r="V144" s="178">
        <f t="shared" si="198"/>
        <v>9.4615817876800623</v>
      </c>
      <c r="W144" s="263">
        <f t="shared" si="193"/>
        <v>445.87926365800013</v>
      </c>
      <c r="X144" s="183">
        <f t="shared" si="199"/>
        <v>24.388752434061757</v>
      </c>
      <c r="Y144" s="183">
        <f t="shared" si="194"/>
        <v>129.88448399640981</v>
      </c>
      <c r="Z144" s="265">
        <f t="shared" si="199"/>
        <v>2.8395198835381441</v>
      </c>
    </row>
    <row r="145" spans="1:26" s="60" customFormat="1" ht="12" customHeight="1">
      <c r="A145" s="612"/>
      <c r="B145" s="301">
        <v>6</v>
      </c>
      <c r="C145" s="65" t="s">
        <v>26</v>
      </c>
      <c r="D145" s="181">
        <v>450.48573355330376</v>
      </c>
      <c r="E145" s="179">
        <v>-0.16624448366023836</v>
      </c>
      <c r="F145" s="231">
        <v>14.186362459604629</v>
      </c>
      <c r="G145" s="181">
        <v>332.62731372831848</v>
      </c>
      <c r="H145" s="179">
        <v>0.52556707511490774</v>
      </c>
      <c r="I145" s="231">
        <v>21.216801894752081</v>
      </c>
      <c r="J145" s="181">
        <f t="shared" si="188"/>
        <v>117.85841982498528</v>
      </c>
      <c r="K145" s="179">
        <f t="shared" si="189"/>
        <v>-2.0683372974872771</v>
      </c>
      <c r="L145" s="231">
        <f t="shared" si="195"/>
        <v>-1.6970479381771875</v>
      </c>
      <c r="M145" s="181">
        <f t="shared" si="93"/>
        <v>135.43257422366975</v>
      </c>
      <c r="N145" s="179">
        <f t="shared" si="190"/>
        <v>-0.68819463436421424</v>
      </c>
      <c r="O145" s="179">
        <f t="shared" si="196"/>
        <v>-5.7478115120649154</v>
      </c>
      <c r="P145" s="209"/>
      <c r="Q145" s="179">
        <f>SUM(D140:D145)</f>
        <v>2388.3742409096922</v>
      </c>
      <c r="R145" s="179">
        <f t="shared" si="200"/>
        <v>23.246215241136014</v>
      </c>
      <c r="S145" s="179">
        <f t="shared" si="197"/>
        <v>12.882798039025056</v>
      </c>
      <c r="T145" s="181">
        <f>SUM(G140:G145)</f>
        <v>1824.6365574267068</v>
      </c>
      <c r="U145" s="179">
        <f t="shared" si="201"/>
        <v>22.293917757761527</v>
      </c>
      <c r="V145" s="179">
        <f t="shared" si="198"/>
        <v>11.431542766085045</v>
      </c>
      <c r="W145" s="266">
        <f t="shared" si="193"/>
        <v>563.7376834829854</v>
      </c>
      <c r="X145" s="181">
        <f t="shared" si="199"/>
        <v>17.850629808711439</v>
      </c>
      <c r="Y145" s="181">
        <f t="shared" si="194"/>
        <v>130.89588889296547</v>
      </c>
      <c r="Z145" s="267">
        <f t="shared" si="199"/>
        <v>1.3023738493744386</v>
      </c>
    </row>
    <row r="146" spans="1:26" s="60" customFormat="1" ht="12" customHeight="1">
      <c r="A146" s="612"/>
      <c r="B146" s="301">
        <v>7</v>
      </c>
      <c r="C146" s="46" t="s">
        <v>27</v>
      </c>
      <c r="D146" s="182">
        <v>335.8439460952244</v>
      </c>
      <c r="E146" s="180">
        <v>-25.448483474452665</v>
      </c>
      <c r="F146" s="233">
        <v>21.089551166015809</v>
      </c>
      <c r="G146" s="182">
        <v>280.36354564686934</v>
      </c>
      <c r="H146" s="180">
        <v>-15.71241023343527</v>
      </c>
      <c r="I146" s="229">
        <v>22.995704975338871</v>
      </c>
      <c r="J146" s="183">
        <f t="shared" si="188"/>
        <v>55.480400448355056</v>
      </c>
      <c r="K146" s="178">
        <f t="shared" si="189"/>
        <v>-52.926230870275468</v>
      </c>
      <c r="L146" s="229">
        <f t="shared" si="195"/>
        <v>12.640957029575306</v>
      </c>
      <c r="M146" s="183">
        <f t="shared" si="93"/>
        <v>119.78873548640135</v>
      </c>
      <c r="N146" s="178">
        <f t="shared" si="190"/>
        <v>-11.551016309733775</v>
      </c>
      <c r="O146" s="178">
        <f t="shared" si="196"/>
        <v>-1.4958898491868822</v>
      </c>
      <c r="P146" s="209"/>
      <c r="Q146" s="180">
        <f>SUM(D140:D146)</f>
        <v>2724.2181870049167</v>
      </c>
      <c r="R146" s="180">
        <f t="shared" si="200"/>
        <v>14.06161314012946</v>
      </c>
      <c r="S146" s="180">
        <f t="shared" si="197"/>
        <v>13.841127747802616</v>
      </c>
      <c r="T146" s="182">
        <f>SUM(G140:G146)</f>
        <v>2105.0001030735762</v>
      </c>
      <c r="U146" s="180">
        <f t="shared" si="201"/>
        <v>15.365446039416607</v>
      </c>
      <c r="V146" s="180">
        <f t="shared" si="198"/>
        <v>12.844648369798396</v>
      </c>
      <c r="W146" s="263">
        <f t="shared" si="193"/>
        <v>619.21808393134052</v>
      </c>
      <c r="X146" s="183">
        <f t="shared" si="199"/>
        <v>17.364283056176944</v>
      </c>
      <c r="Y146" s="183">
        <f t="shared" si="194"/>
        <v>129.41653461333331</v>
      </c>
      <c r="Z146" s="265">
        <f t="shared" si="199"/>
        <v>0.88305417438909739</v>
      </c>
    </row>
    <row r="147" spans="1:26" s="60" customFormat="1" ht="12" customHeight="1">
      <c r="A147" s="612"/>
      <c r="B147" s="301">
        <v>8</v>
      </c>
      <c r="C147" s="46" t="s">
        <v>28</v>
      </c>
      <c r="D147" s="183">
        <v>389.12239363287779</v>
      </c>
      <c r="E147" s="178">
        <v>15.864048811094822</v>
      </c>
      <c r="F147" s="229">
        <v>35.04708604087805</v>
      </c>
      <c r="G147" s="183">
        <v>298.01345984037118</v>
      </c>
      <c r="H147" s="178">
        <v>6.2953670216928659</v>
      </c>
      <c r="I147" s="229">
        <v>41.320284169771071</v>
      </c>
      <c r="J147" s="183">
        <f t="shared" si="188"/>
        <v>91.108933792506605</v>
      </c>
      <c r="K147" s="178">
        <f t="shared" si="189"/>
        <v>64.218233928064407</v>
      </c>
      <c r="L147" s="229">
        <f t="shared" si="195"/>
        <v>17.92470299297775</v>
      </c>
      <c r="M147" s="183">
        <f t="shared" si="93"/>
        <v>130.5720868585293</v>
      </c>
      <c r="N147" s="178">
        <f t="shared" si="190"/>
        <v>9.0019744580675631</v>
      </c>
      <c r="O147" s="178">
        <f t="shared" si="196"/>
        <v>-4.438993429532645</v>
      </c>
      <c r="P147" s="209"/>
      <c r="Q147" s="178">
        <f>SUM(D140:D147)</f>
        <v>3113.3405806377946</v>
      </c>
      <c r="R147" s="178">
        <f t="shared" si="200"/>
        <v>14.283818949931115</v>
      </c>
      <c r="S147" s="178">
        <f t="shared" si="197"/>
        <v>16.120103432379238</v>
      </c>
      <c r="T147" s="183">
        <f>SUM(G140:G147)</f>
        <v>2403.0135629139472</v>
      </c>
      <c r="U147" s="178">
        <f t="shared" si="201"/>
        <v>14.157408325312314</v>
      </c>
      <c r="V147" s="178">
        <f t="shared" si="198"/>
        <v>15.736793150087781</v>
      </c>
      <c r="W147" s="263">
        <f t="shared" si="193"/>
        <v>710.32701772384735</v>
      </c>
      <c r="X147" s="183">
        <f t="shared" si="199"/>
        <v>17.435866431526769</v>
      </c>
      <c r="Y147" s="183">
        <f t="shared" si="194"/>
        <v>129.55984222005344</v>
      </c>
      <c r="Z147" s="265">
        <f t="shared" si="199"/>
        <v>0.33119137990489378</v>
      </c>
    </row>
    <row r="148" spans="1:26" s="60" customFormat="1" ht="12" customHeight="1">
      <c r="A148" s="612"/>
      <c r="B148" s="301">
        <v>9</v>
      </c>
      <c r="C148" s="65" t="s">
        <v>29</v>
      </c>
      <c r="D148" s="181">
        <v>439.51042514995254</v>
      </c>
      <c r="E148" s="179">
        <v>12.949147194189493</v>
      </c>
      <c r="F148" s="231">
        <v>27.713661912936182</v>
      </c>
      <c r="G148" s="181">
        <v>316.22774845239383</v>
      </c>
      <c r="H148" s="179">
        <v>6.1119013288121193</v>
      </c>
      <c r="I148" s="231">
        <v>4.6935266397331477</v>
      </c>
      <c r="J148" s="181">
        <f t="shared" si="188"/>
        <v>123.28267669755871</v>
      </c>
      <c r="K148" s="179">
        <f t="shared" si="189"/>
        <v>35.313488552423713</v>
      </c>
      <c r="L148" s="231">
        <f t="shared" si="195"/>
        <v>193.88640506824117</v>
      </c>
      <c r="M148" s="181">
        <f t="shared" si="93"/>
        <v>138.98540760603689</v>
      </c>
      <c r="N148" s="179">
        <f t="shared" si="190"/>
        <v>6.4434297941666108</v>
      </c>
      <c r="O148" s="179">
        <f t="shared" si="196"/>
        <v>22.036827466402631</v>
      </c>
      <c r="P148" s="209"/>
      <c r="Q148" s="179">
        <f>SUM(D140:D148)</f>
        <v>3552.851005787747</v>
      </c>
      <c r="R148" s="179">
        <f t="shared" si="200"/>
        <v>14.117004348426111</v>
      </c>
      <c r="S148" s="179">
        <f t="shared" si="197"/>
        <v>17.444250139605131</v>
      </c>
      <c r="T148" s="181">
        <f>SUM(G140:G148)</f>
        <v>2719.2413113663411</v>
      </c>
      <c r="U148" s="179">
        <f t="shared" si="201"/>
        <v>13.15963227726975</v>
      </c>
      <c r="V148" s="179">
        <f t="shared" si="198"/>
        <v>14.334281692566698</v>
      </c>
      <c r="W148" s="266">
        <f t="shared" si="193"/>
        <v>833.60969442140595</v>
      </c>
      <c r="X148" s="181">
        <f t="shared" si="199"/>
        <v>28.879577790974274</v>
      </c>
      <c r="Y148" s="181">
        <f t="shared" si="194"/>
        <v>130.65596609381242</v>
      </c>
      <c r="Z148" s="267">
        <f t="shared" si="199"/>
        <v>2.7200664586329637</v>
      </c>
    </row>
    <row r="149" spans="1:26" s="60" customFormat="1" ht="12" customHeight="1">
      <c r="A149" s="612"/>
      <c r="B149" s="301">
        <v>10</v>
      </c>
      <c r="C149" s="46" t="s">
        <v>30</v>
      </c>
      <c r="D149" s="182">
        <v>443.841096294159</v>
      </c>
      <c r="E149" s="180">
        <v>0.98533980001254129</v>
      </c>
      <c r="F149" s="233">
        <v>26.603425905018518</v>
      </c>
      <c r="G149" s="182">
        <v>379.03878435084687</v>
      </c>
      <c r="H149" s="180">
        <v>19.8625946666122</v>
      </c>
      <c r="I149" s="229">
        <v>43.178615243787455</v>
      </c>
      <c r="J149" s="183">
        <f t="shared" si="188"/>
        <v>64.802311943312134</v>
      </c>
      <c r="K149" s="178">
        <f t="shared" si="189"/>
        <v>-47.435995324560167</v>
      </c>
      <c r="L149" s="229">
        <f t="shared" si="195"/>
        <v>-24.511959702260256</v>
      </c>
      <c r="M149" s="183">
        <f t="shared" si="93"/>
        <v>117.09648580007308</v>
      </c>
      <c r="N149" s="178">
        <f t="shared" si="190"/>
        <v>-15.749079117722465</v>
      </c>
      <c r="O149" s="178">
        <f t="shared" si="196"/>
        <v>-11.576581677750408</v>
      </c>
      <c r="P149" s="209"/>
      <c r="Q149" s="180">
        <f>SUM(D140:D149)</f>
        <v>3996.6921020819059</v>
      </c>
      <c r="R149" s="180">
        <f t="shared" si="200"/>
        <v>12.492533336498557</v>
      </c>
      <c r="S149" s="180">
        <f t="shared" si="197"/>
        <v>18.395452185512063</v>
      </c>
      <c r="T149" s="182">
        <f>SUM(G140:G149)</f>
        <v>3098.280095717188</v>
      </c>
      <c r="U149" s="180">
        <f t="shared" si="201"/>
        <v>13.939137463323936</v>
      </c>
      <c r="V149" s="180">
        <f t="shared" si="198"/>
        <v>17.223361206214307</v>
      </c>
      <c r="W149" s="263">
        <f t="shared" si="193"/>
        <v>898.41200636471785</v>
      </c>
      <c r="X149" s="183">
        <f t="shared" si="199"/>
        <v>22.623763189328329</v>
      </c>
      <c r="Y149" s="183">
        <f t="shared" si="194"/>
        <v>128.9971202928557</v>
      </c>
      <c r="Z149" s="265">
        <f t="shared" si="199"/>
        <v>0.99987832394248244</v>
      </c>
    </row>
    <row r="150" spans="1:26" s="60" customFormat="1" ht="12" customHeight="1">
      <c r="A150" s="612"/>
      <c r="B150" s="301">
        <v>11</v>
      </c>
      <c r="C150" s="46" t="s">
        <v>31</v>
      </c>
      <c r="D150" s="183">
        <v>463.99013499332881</v>
      </c>
      <c r="E150" s="178">
        <v>4.5396964966523567</v>
      </c>
      <c r="F150" s="229">
        <v>21.911736635400779</v>
      </c>
      <c r="G150" s="183">
        <v>358.82763737934687</v>
      </c>
      <c r="H150" s="178">
        <v>-5.3322107937092023</v>
      </c>
      <c r="I150" s="229">
        <v>20.684685759222752</v>
      </c>
      <c r="J150" s="183">
        <f t="shared" si="188"/>
        <v>105.16249761398194</v>
      </c>
      <c r="K150" s="178">
        <f t="shared" si="189"/>
        <v>62.28201503979696</v>
      </c>
      <c r="L150" s="229">
        <f t="shared" si="195"/>
        <v>26.742378066204054</v>
      </c>
      <c r="M150" s="183">
        <f t="shared" si="93"/>
        <v>129.30724578018103</v>
      </c>
      <c r="N150" s="178">
        <f t="shared" si="190"/>
        <v>10.427947428718088</v>
      </c>
      <c r="O150" s="178">
        <f t="shared" si="196"/>
        <v>1.0951352578471685</v>
      </c>
      <c r="P150" s="209"/>
      <c r="Q150" s="178">
        <f>SUM(D140:D150)</f>
        <v>4460.6822370752343</v>
      </c>
      <c r="R150" s="178">
        <f t="shared" si="200"/>
        <v>11.609354014326811</v>
      </c>
      <c r="S150" s="178">
        <f t="shared" si="197"/>
        <v>18.761058638741048</v>
      </c>
      <c r="T150" s="183">
        <f>SUM(G140:G150)</f>
        <v>3457.107733096535</v>
      </c>
      <c r="U150" s="178">
        <f t="shared" si="201"/>
        <v>11.581510589548083</v>
      </c>
      <c r="V150" s="178">
        <f t="shared" si="198"/>
        <v>17.573364456319606</v>
      </c>
      <c r="W150" s="263">
        <f t="shared" si="193"/>
        <v>1003.5745039786993</v>
      </c>
      <c r="X150" s="183">
        <f t="shared" si="199"/>
        <v>23.042746400834723</v>
      </c>
      <c r="Y150" s="183">
        <f t="shared" si="194"/>
        <v>129.02930951127163</v>
      </c>
      <c r="Z150" s="265">
        <f t="shared" si="199"/>
        <v>1.0101728294614754</v>
      </c>
    </row>
    <row r="151" spans="1:26" s="60" customFormat="1" ht="12" customHeight="1">
      <c r="A151" s="613"/>
      <c r="B151" s="302">
        <v>12</v>
      </c>
      <c r="C151" s="65" t="s">
        <v>32</v>
      </c>
      <c r="D151" s="181">
        <v>346.94026619427115</v>
      </c>
      <c r="E151" s="179">
        <v>-25.226801169111191</v>
      </c>
      <c r="F151" s="231">
        <v>4.3781879065340146</v>
      </c>
      <c r="G151" s="181">
        <v>373.14716759823546</v>
      </c>
      <c r="H151" s="179">
        <v>3.9906430629116363</v>
      </c>
      <c r="I151" s="231">
        <v>40.21762065452026</v>
      </c>
      <c r="J151" s="181">
        <f t="shared" si="188"/>
        <v>-26.206901403964309</v>
      </c>
      <c r="K151" s="179">
        <f t="shared" si="189"/>
        <v>-124.92038701872742</v>
      </c>
      <c r="L151" s="231">
        <f t="shared" si="195"/>
        <v>-139.65936962523318</v>
      </c>
      <c r="M151" s="181">
        <f t="shared" si="93"/>
        <v>92.976792086445343</v>
      </c>
      <c r="N151" s="179">
        <f t="shared" si="190"/>
        <v>-28.096224209659926</v>
      </c>
      <c r="O151" s="179">
        <f t="shared" si="196"/>
        <v>-25.517801731380139</v>
      </c>
      <c r="P151" s="209"/>
      <c r="Q151" s="179">
        <f>SUM(D140:D151)</f>
        <v>4807.6225032695056</v>
      </c>
      <c r="R151" s="179">
        <f t="shared" si="200"/>
        <v>7.7777399903238065</v>
      </c>
      <c r="S151" s="179">
        <f t="shared" si="197"/>
        <v>17.597128174911923</v>
      </c>
      <c r="T151" s="181">
        <f>SUM(G140:G151)</f>
        <v>3830.2549006947702</v>
      </c>
      <c r="U151" s="179">
        <f t="shared" si="201"/>
        <v>10.793622773913579</v>
      </c>
      <c r="V151" s="179">
        <f t="shared" si="198"/>
        <v>19.452698162485092</v>
      </c>
      <c r="W151" s="266">
        <f t="shared" si="193"/>
        <v>977.36760257473543</v>
      </c>
      <c r="X151" s="181">
        <f t="shared" si="199"/>
        <v>10.849006298633345</v>
      </c>
      <c r="Y151" s="181">
        <f t="shared" si="194"/>
        <v>125.5170381061963</v>
      </c>
      <c r="Z151" s="267">
        <f t="shared" si="199"/>
        <v>-1.5533931138576151</v>
      </c>
    </row>
    <row r="152" spans="1:26" s="60" customFormat="1" ht="12" customHeight="1">
      <c r="A152" s="612">
        <v>2001</v>
      </c>
      <c r="B152" s="303">
        <v>1</v>
      </c>
      <c r="C152" s="46" t="s">
        <v>21</v>
      </c>
      <c r="D152" s="182">
        <v>426.53</v>
      </c>
      <c r="E152" s="180">
        <f>((D152/D151)-1)*100</f>
        <v>22.940471764428217</v>
      </c>
      <c r="F152" s="233">
        <f>((D152/D140)-1)*100</f>
        <v>33.138224523377716</v>
      </c>
      <c r="G152" s="182">
        <v>405.59</v>
      </c>
      <c r="H152" s="180">
        <f>((G152/G151)-1)*100</f>
        <v>8.6943799173347713</v>
      </c>
      <c r="I152" s="229">
        <f>((G152/G140)-1)*100</f>
        <v>50.327330384538158</v>
      </c>
      <c r="J152" s="183">
        <f t="shared" si="188"/>
        <v>20.939999999999998</v>
      </c>
      <c r="K152" s="178">
        <f>((J152/J151)-1)*100</f>
        <v>-179.90261678487641</v>
      </c>
      <c r="L152" s="229">
        <f t="shared" si="195"/>
        <v>-58.585279502609801</v>
      </c>
      <c r="M152" s="183">
        <f t="shared" si="93"/>
        <v>105.16284918267216</v>
      </c>
      <c r="N152" s="178">
        <f>((M152/M151)-1)*100</f>
        <v>13.106557908447524</v>
      </c>
      <c r="O152" s="178">
        <f t="shared" si="196"/>
        <v>-11.434451617806696</v>
      </c>
      <c r="P152" s="209"/>
      <c r="Q152" s="180">
        <f>SUM(D152)</f>
        <v>426.53</v>
      </c>
      <c r="R152" s="180" t="s">
        <v>20</v>
      </c>
      <c r="S152" s="180">
        <f>((Q152/Q140)-1)*100</f>
        <v>33.138224523377716</v>
      </c>
      <c r="T152" s="182">
        <f>SUM(G152)</f>
        <v>405.59</v>
      </c>
      <c r="U152" s="180" t="s">
        <v>20</v>
      </c>
      <c r="V152" s="180">
        <f>((T152/T140)-1)*100</f>
        <v>50.327330384538158</v>
      </c>
      <c r="W152" s="263">
        <f t="shared" si="193"/>
        <v>20.939999999999998</v>
      </c>
      <c r="X152" s="183">
        <f t="shared" si="199"/>
        <v>-58.585279502609801</v>
      </c>
      <c r="Y152" s="183">
        <f t="shared" si="194"/>
        <v>105.16284918267216</v>
      </c>
      <c r="Z152" s="265">
        <f t="shared" si="199"/>
        <v>-11.434451617806696</v>
      </c>
    </row>
    <row r="153" spans="1:26" s="60" customFormat="1" ht="12" customHeight="1">
      <c r="A153" s="612"/>
      <c r="B153" s="301">
        <v>2</v>
      </c>
      <c r="C153" s="46" t="s">
        <v>22</v>
      </c>
      <c r="D153" s="183">
        <v>423.59</v>
      </c>
      <c r="E153" s="178">
        <f t="shared" ref="E153:E164" si="202">((D153/D152)-1)*100</f>
        <v>-0.68928328605256661</v>
      </c>
      <c r="F153" s="229">
        <f t="shared" ref="F153:F164" si="203">((D153/D141)-1)*100</f>
        <v>9.2704668907244603</v>
      </c>
      <c r="G153" s="183">
        <v>348.48</v>
      </c>
      <c r="H153" s="178">
        <f t="shared" ref="H153:H163" si="204">((G153/G152)-1)*100</f>
        <v>-14.080721911289718</v>
      </c>
      <c r="I153" s="229">
        <f t="shared" ref="I153:I164" si="205">((G153/G141)-1)*100</f>
        <v>18.643762911964458</v>
      </c>
      <c r="J153" s="183">
        <f t="shared" si="188"/>
        <v>75.109999999999957</v>
      </c>
      <c r="K153" s="178">
        <f t="shared" ref="K153:K163" si="206">((J153/J152)-1)*100</f>
        <v>258.69149952244493</v>
      </c>
      <c r="L153" s="229">
        <f t="shared" si="195"/>
        <v>-20.038892056639302</v>
      </c>
      <c r="M153" s="183">
        <f t="shared" si="93"/>
        <v>121.55360422405876</v>
      </c>
      <c r="N153" s="178">
        <f t="shared" ref="N153:N163" si="207">((M153/M152)-1)*100</f>
        <v>15.586069765868737</v>
      </c>
      <c r="O153" s="178">
        <f t="shared" si="196"/>
        <v>-7.900369805528773</v>
      </c>
      <c r="P153" s="209"/>
      <c r="Q153" s="178">
        <f>SUM(D152:D153)</f>
        <v>850.11999999999989</v>
      </c>
      <c r="R153" s="178">
        <f t="shared" ref="R153:R171" si="208">((Q153/Q152)-1)*100</f>
        <v>99.310716713947429</v>
      </c>
      <c r="S153" s="178">
        <f t="shared" ref="S153:S171" si="209">((Q153/Q141)-1)*100</f>
        <v>20.070211426932239</v>
      </c>
      <c r="T153" s="183">
        <f>SUM(G152:G153)</f>
        <v>754.06999999999994</v>
      </c>
      <c r="U153" s="178">
        <f t="shared" ref="U153:U163" si="210">((T153/T152)-1)*100</f>
        <v>85.919278088710271</v>
      </c>
      <c r="V153" s="178">
        <f t="shared" ref="V153:V171" si="211">((T153/T141)-1)*100</f>
        <v>33.813247188904704</v>
      </c>
      <c r="W153" s="263">
        <f t="shared" si="193"/>
        <v>96.049999999999955</v>
      </c>
      <c r="X153" s="183">
        <f t="shared" si="199"/>
        <v>-33.527064606617593</v>
      </c>
      <c r="Y153" s="183">
        <f t="shared" si="194"/>
        <v>112.73754425981673</v>
      </c>
      <c r="Z153" s="265">
        <f t="shared" si="199"/>
        <v>-10.270310339731436</v>
      </c>
    </row>
    <row r="154" spans="1:26" s="60" customFormat="1" ht="12" customHeight="1">
      <c r="A154" s="612"/>
      <c r="B154" s="301">
        <v>3</v>
      </c>
      <c r="C154" s="65" t="s">
        <v>23</v>
      </c>
      <c r="D154" s="181">
        <v>474.04</v>
      </c>
      <c r="E154" s="179">
        <f t="shared" si="202"/>
        <v>11.910101749333091</v>
      </c>
      <c r="F154" s="231">
        <f t="shared" si="203"/>
        <v>13.625951756738729</v>
      </c>
      <c r="G154" s="181">
        <v>359.67</v>
      </c>
      <c r="H154" s="179">
        <f t="shared" si="204"/>
        <v>3.211088154269981</v>
      </c>
      <c r="I154" s="231">
        <f t="shared" si="205"/>
        <v>10.982348347623816</v>
      </c>
      <c r="J154" s="181">
        <f t="shared" si="188"/>
        <v>114.37</v>
      </c>
      <c r="K154" s="179">
        <f t="shared" si="206"/>
        <v>52.270003994142009</v>
      </c>
      <c r="L154" s="231">
        <f t="shared" si="195"/>
        <v>22.826794428260321</v>
      </c>
      <c r="M154" s="181">
        <f t="shared" si="93"/>
        <v>131.79859315483637</v>
      </c>
      <c r="N154" s="179">
        <f t="shared" si="207"/>
        <v>8.4283711669240979</v>
      </c>
      <c r="O154" s="179">
        <f t="shared" si="196"/>
        <v>2.3820034883695884</v>
      </c>
      <c r="P154" s="209"/>
      <c r="Q154" s="179">
        <f>SUM(D152:D154)</f>
        <v>1324.1599999999999</v>
      </c>
      <c r="R154" s="179">
        <f t="shared" si="208"/>
        <v>55.761539547358026</v>
      </c>
      <c r="S154" s="179">
        <f t="shared" si="209"/>
        <v>17.680882509400785</v>
      </c>
      <c r="T154" s="181">
        <f>SUM(G152:G154)</f>
        <v>1113.74</v>
      </c>
      <c r="U154" s="179">
        <f t="shared" si="210"/>
        <v>47.697163393318931</v>
      </c>
      <c r="V154" s="179">
        <f t="shared" si="211"/>
        <v>25.477305265267304</v>
      </c>
      <c r="W154" s="266">
        <f t="shared" si="193"/>
        <v>210.41999999999985</v>
      </c>
      <c r="X154" s="181">
        <f t="shared" si="199"/>
        <v>-11.44303148439989</v>
      </c>
      <c r="Y154" s="181">
        <f t="shared" si="194"/>
        <v>118.89309892793649</v>
      </c>
      <c r="Z154" s="267">
        <f t="shared" si="199"/>
        <v>-6.213412648115435</v>
      </c>
    </row>
    <row r="155" spans="1:26" s="60" customFormat="1" ht="12" customHeight="1">
      <c r="A155" s="612"/>
      <c r="B155" s="301">
        <v>4</v>
      </c>
      <c r="C155" s="46" t="s">
        <v>24</v>
      </c>
      <c r="D155" s="182">
        <v>399.55</v>
      </c>
      <c r="E155" s="180">
        <f t="shared" si="202"/>
        <v>-15.713863808961271</v>
      </c>
      <c r="F155" s="233">
        <f t="shared" si="203"/>
        <v>10.543898937429553</v>
      </c>
      <c r="G155" s="182">
        <v>294.49</v>
      </c>
      <c r="H155" s="180">
        <f t="shared" si="204"/>
        <v>-18.122167542469491</v>
      </c>
      <c r="I155" s="229">
        <f t="shared" si="205"/>
        <v>7.6674123531281335</v>
      </c>
      <c r="J155" s="183">
        <f t="shared" si="188"/>
        <v>105.06</v>
      </c>
      <c r="K155" s="178">
        <f t="shared" si="206"/>
        <v>-8.1402465681559839</v>
      </c>
      <c r="L155" s="229">
        <f t="shared" si="195"/>
        <v>19.49242723828668</v>
      </c>
      <c r="M155" s="183">
        <f t="shared" si="93"/>
        <v>135.6752351522972</v>
      </c>
      <c r="N155" s="178">
        <f t="shared" si="207"/>
        <v>2.9413379192193556</v>
      </c>
      <c r="O155" s="178">
        <f t="shared" si="196"/>
        <v>2.6716408627590393</v>
      </c>
      <c r="P155" s="209"/>
      <c r="Q155" s="180">
        <f>SUM(D152:D155)</f>
        <v>1723.7099999999998</v>
      </c>
      <c r="R155" s="180">
        <f t="shared" si="208"/>
        <v>30.173846060898988</v>
      </c>
      <c r="S155" s="180">
        <f t="shared" si="209"/>
        <v>15.945714414720147</v>
      </c>
      <c r="T155" s="182">
        <f>SUM(G152:G155)</f>
        <v>1408.23</v>
      </c>
      <c r="U155" s="180">
        <f t="shared" si="210"/>
        <v>26.441539317973685</v>
      </c>
      <c r="V155" s="180">
        <f t="shared" si="211"/>
        <v>21.281936734885942</v>
      </c>
      <c r="W155" s="263">
        <f t="shared" si="193"/>
        <v>315.47999999999979</v>
      </c>
      <c r="X155" s="183">
        <f t="shared" si="199"/>
        <v>-3.0877640502438686</v>
      </c>
      <c r="Y155" s="183">
        <f t="shared" si="194"/>
        <v>122.40259048592912</v>
      </c>
      <c r="Z155" s="265">
        <f t="shared" si="199"/>
        <v>-4.3998491975193454</v>
      </c>
    </row>
    <row r="156" spans="1:26" s="60" customFormat="1" ht="12" customHeight="1">
      <c r="A156" s="612"/>
      <c r="B156" s="301">
        <v>5</v>
      </c>
      <c r="C156" s="46" t="s">
        <v>25</v>
      </c>
      <c r="D156" s="183">
        <v>358.5</v>
      </c>
      <c r="E156" s="178">
        <f t="shared" si="202"/>
        <v>-10.27405831560506</v>
      </c>
      <c r="F156" s="229">
        <f t="shared" si="203"/>
        <v>-20.551532075603674</v>
      </c>
      <c r="G156" s="183">
        <v>370.03</v>
      </c>
      <c r="H156" s="178">
        <f t="shared" si="204"/>
        <v>25.65112567489556</v>
      </c>
      <c r="I156" s="229">
        <f t="shared" si="205"/>
        <v>11.829287763141183</v>
      </c>
      <c r="J156" s="183">
        <f t="shared" si="188"/>
        <v>-11.529999999999973</v>
      </c>
      <c r="K156" s="178">
        <f t="shared" si="206"/>
        <v>-110.97468113458973</v>
      </c>
      <c r="L156" s="229">
        <f t="shared" si="195"/>
        <v>-109.5805804340217</v>
      </c>
      <c r="M156" s="183">
        <f t="shared" si="93"/>
        <v>96.884036429478698</v>
      </c>
      <c r="N156" s="178">
        <f t="shared" si="207"/>
        <v>-28.591215397028712</v>
      </c>
      <c r="O156" s="178">
        <f t="shared" si="196"/>
        <v>-28.955580855820784</v>
      </c>
      <c r="P156" s="209"/>
      <c r="Q156" s="178">
        <f>SUM(D152:D156)</f>
        <v>2082.21</v>
      </c>
      <c r="R156" s="178">
        <f t="shared" si="208"/>
        <v>20.798162103834184</v>
      </c>
      <c r="S156" s="178">
        <f t="shared" si="209"/>
        <v>7.4473578895666748</v>
      </c>
      <c r="T156" s="183">
        <f>SUM(G152:G156)</f>
        <v>1778.26</v>
      </c>
      <c r="U156" s="178">
        <f t="shared" si="210"/>
        <v>26.276247487981365</v>
      </c>
      <c r="V156" s="178">
        <f t="shared" si="211"/>
        <v>19.18558866244382</v>
      </c>
      <c r="W156" s="263">
        <f t="shared" si="193"/>
        <v>303.95000000000005</v>
      </c>
      <c r="X156" s="183">
        <f t="shared" si="199"/>
        <v>-31.831321890506924</v>
      </c>
      <c r="Y156" s="183">
        <f t="shared" si="194"/>
        <v>117.09255114550179</v>
      </c>
      <c r="Z156" s="265">
        <f t="shared" si="199"/>
        <v>-9.8486997502038935</v>
      </c>
    </row>
    <row r="157" spans="1:26" s="60" customFormat="1" ht="12" customHeight="1">
      <c r="A157" s="612"/>
      <c r="B157" s="301">
        <v>6</v>
      </c>
      <c r="C157" s="65" t="s">
        <v>26</v>
      </c>
      <c r="D157" s="181">
        <v>498.14</v>
      </c>
      <c r="E157" s="179">
        <f t="shared" si="202"/>
        <v>38.951185495118558</v>
      </c>
      <c r="F157" s="231">
        <f t="shared" si="203"/>
        <v>10.578418559631819</v>
      </c>
      <c r="G157" s="181">
        <v>349.72</v>
      </c>
      <c r="H157" s="179">
        <f t="shared" si="204"/>
        <v>-5.4887441558792442</v>
      </c>
      <c r="I157" s="231">
        <f t="shared" si="205"/>
        <v>5.1386899290063681</v>
      </c>
      <c r="J157" s="181">
        <f t="shared" si="188"/>
        <v>148.41999999999996</v>
      </c>
      <c r="K157" s="179">
        <f t="shared" si="206"/>
        <v>-1387.2506504770192</v>
      </c>
      <c r="L157" s="231">
        <f t="shared" si="195"/>
        <v>25.930756767651665</v>
      </c>
      <c r="M157" s="181">
        <f t="shared" si="93"/>
        <v>142.4396660185291</v>
      </c>
      <c r="N157" s="179">
        <f t="shared" si="207"/>
        <v>47.020779963281221</v>
      </c>
      <c r="O157" s="179">
        <f t="shared" si="196"/>
        <v>5.1738600074801688</v>
      </c>
      <c r="P157" s="209"/>
      <c r="Q157" s="179">
        <f>SUM(D152:D157)</f>
        <v>2580.35</v>
      </c>
      <c r="R157" s="179">
        <f t="shared" si="208"/>
        <v>23.923619615696779</v>
      </c>
      <c r="S157" s="179">
        <f t="shared" si="209"/>
        <v>8.0379262094699033</v>
      </c>
      <c r="T157" s="181">
        <f>SUM(G152:G157)</f>
        <v>2127.98</v>
      </c>
      <c r="U157" s="179">
        <f t="shared" si="210"/>
        <v>19.666415484799749</v>
      </c>
      <c r="V157" s="179">
        <f t="shared" si="211"/>
        <v>16.62486928361777</v>
      </c>
      <c r="W157" s="266">
        <f t="shared" si="193"/>
        <v>452.36999999999989</v>
      </c>
      <c r="X157" s="181">
        <f t="shared" si="199"/>
        <v>-19.755231332933732</v>
      </c>
      <c r="Y157" s="181">
        <f t="shared" si="194"/>
        <v>121.25818851680935</v>
      </c>
      <c r="Z157" s="267">
        <f t="shared" si="199"/>
        <v>-7.3628747683870621</v>
      </c>
    </row>
    <row r="158" spans="1:26" s="60" customFormat="1" ht="12" customHeight="1">
      <c r="A158" s="612"/>
      <c r="B158" s="301">
        <v>7</v>
      </c>
      <c r="C158" s="46" t="s">
        <v>27</v>
      </c>
      <c r="D158" s="182">
        <v>324.33</v>
      </c>
      <c r="E158" s="180">
        <f t="shared" si="202"/>
        <v>-34.891797486650347</v>
      </c>
      <c r="F158" s="233">
        <f t="shared" si="203"/>
        <v>-3.4283619606946147</v>
      </c>
      <c r="G158" s="182">
        <v>313.94</v>
      </c>
      <c r="H158" s="180">
        <f t="shared" si="204"/>
        <v>-10.231041976438304</v>
      </c>
      <c r="I158" s="229">
        <f t="shared" si="205"/>
        <v>11.976041419957539</v>
      </c>
      <c r="J158" s="183">
        <f t="shared" si="188"/>
        <v>10.389999999999986</v>
      </c>
      <c r="K158" s="178">
        <f t="shared" si="206"/>
        <v>-92.999595741813778</v>
      </c>
      <c r="L158" s="229">
        <f t="shared" si="195"/>
        <v>-81.272665813449365</v>
      </c>
      <c r="M158" s="183">
        <f t="shared" ref="M158:M221" si="212">D158/G158*100</f>
        <v>103.30954959546411</v>
      </c>
      <c r="N158" s="178">
        <f t="shared" si="207"/>
        <v>-27.471362097952966</v>
      </c>
      <c r="O158" s="178">
        <f t="shared" si="196"/>
        <v>-13.756874403944263</v>
      </c>
      <c r="P158" s="209"/>
      <c r="Q158" s="180">
        <f>SUM(D152:D158)</f>
        <v>2904.68</v>
      </c>
      <c r="R158" s="180">
        <f t="shared" si="208"/>
        <v>12.569225105121395</v>
      </c>
      <c r="S158" s="180">
        <f t="shared" si="209"/>
        <v>6.6243524052487235</v>
      </c>
      <c r="T158" s="182">
        <f>SUM(G152:G158)</f>
        <v>2441.92</v>
      </c>
      <c r="U158" s="180">
        <f t="shared" si="210"/>
        <v>14.752958204494405</v>
      </c>
      <c r="V158" s="180">
        <f t="shared" si="211"/>
        <v>16.005695032246159</v>
      </c>
      <c r="W158" s="263">
        <f t="shared" si="193"/>
        <v>462.75999999999976</v>
      </c>
      <c r="X158" s="183">
        <f t="shared" si="199"/>
        <v>-25.267040480795934</v>
      </c>
      <c r="Y158" s="183">
        <f t="shared" si="194"/>
        <v>118.95066177434148</v>
      </c>
      <c r="Z158" s="265">
        <f t="shared" si="199"/>
        <v>-8.0869673031049967</v>
      </c>
    </row>
    <row r="159" spans="1:26" s="60" customFormat="1" ht="12" customHeight="1">
      <c r="A159" s="612"/>
      <c r="B159" s="301">
        <v>8</v>
      </c>
      <c r="C159" s="46" t="s">
        <v>28</v>
      </c>
      <c r="D159" s="183">
        <v>398.58</v>
      </c>
      <c r="E159" s="178">
        <f t="shared" si="202"/>
        <v>22.893349366386097</v>
      </c>
      <c r="F159" s="229">
        <f t="shared" si="203"/>
        <v>2.4304965537514267</v>
      </c>
      <c r="G159" s="183">
        <v>282.83999999999997</v>
      </c>
      <c r="H159" s="178">
        <f t="shared" si="204"/>
        <v>-9.9063515321399116</v>
      </c>
      <c r="I159" s="229">
        <f t="shared" si="205"/>
        <v>-5.091535076468956</v>
      </c>
      <c r="J159" s="183">
        <f t="shared" si="188"/>
        <v>115.74000000000001</v>
      </c>
      <c r="K159" s="178">
        <f t="shared" si="206"/>
        <v>1013.9557266602518</v>
      </c>
      <c r="L159" s="229">
        <f t="shared" si="195"/>
        <v>27.034743117056671</v>
      </c>
      <c r="M159" s="183">
        <f t="shared" si="212"/>
        <v>140.92066185829444</v>
      </c>
      <c r="N159" s="178">
        <f t="shared" si="207"/>
        <v>36.406230024336182</v>
      </c>
      <c r="O159" s="178">
        <f t="shared" si="196"/>
        <v>7.9255645281808951</v>
      </c>
      <c r="P159" s="209"/>
      <c r="Q159" s="178">
        <f>SUM(D152:D159)</f>
        <v>3303.2599999999998</v>
      </c>
      <c r="R159" s="178">
        <f t="shared" si="208"/>
        <v>13.721993472602833</v>
      </c>
      <c r="S159" s="178">
        <f t="shared" si="209"/>
        <v>6.100181282553363</v>
      </c>
      <c r="T159" s="183">
        <f>SUM(G152:G159)</f>
        <v>2724.76</v>
      </c>
      <c r="U159" s="178">
        <f t="shared" si="210"/>
        <v>11.582689031581705</v>
      </c>
      <c r="V159" s="178">
        <f t="shared" si="211"/>
        <v>13.389289267926397</v>
      </c>
      <c r="W159" s="263">
        <f t="shared" si="193"/>
        <v>578.49999999999955</v>
      </c>
      <c r="X159" s="183">
        <f t="shared" si="199"/>
        <v>-18.558637702712023</v>
      </c>
      <c r="Y159" s="183">
        <f t="shared" si="194"/>
        <v>121.23122770445835</v>
      </c>
      <c r="Z159" s="265">
        <f t="shared" si="199"/>
        <v>-6.428391986962434</v>
      </c>
    </row>
    <row r="160" spans="1:26" s="60" customFormat="1" ht="12" customHeight="1">
      <c r="A160" s="612"/>
      <c r="B160" s="301">
        <v>9</v>
      </c>
      <c r="C160" s="65" t="s">
        <v>29</v>
      </c>
      <c r="D160" s="181">
        <v>273.04000000000002</v>
      </c>
      <c r="E160" s="179">
        <f t="shared" si="202"/>
        <v>-31.496813688594504</v>
      </c>
      <c r="F160" s="231">
        <f t="shared" si="203"/>
        <v>-37.876331396042758</v>
      </c>
      <c r="G160" s="181">
        <v>266.36</v>
      </c>
      <c r="H160" s="179">
        <f t="shared" si="204"/>
        <v>-5.8266157544901613</v>
      </c>
      <c r="I160" s="231">
        <f t="shared" si="205"/>
        <v>-15.769567565289455</v>
      </c>
      <c r="J160" s="181">
        <f t="shared" si="188"/>
        <v>6.6800000000000068</v>
      </c>
      <c r="K160" s="179">
        <f t="shared" si="206"/>
        <v>-94.228443062035595</v>
      </c>
      <c r="L160" s="231">
        <f t="shared" si="195"/>
        <v>-94.581558270033668</v>
      </c>
      <c r="M160" s="181">
        <f t="shared" si="212"/>
        <v>102.50788406667668</v>
      </c>
      <c r="N160" s="179">
        <f t="shared" si="207"/>
        <v>-27.258442647852799</v>
      </c>
      <c r="O160" s="179">
        <f t="shared" si="196"/>
        <v>-26.245577983811152</v>
      </c>
      <c r="P160" s="209"/>
      <c r="Q160" s="179">
        <f>SUM(D152:D160)</f>
        <v>3576.2999999999997</v>
      </c>
      <c r="R160" s="179">
        <f t="shared" si="208"/>
        <v>8.2657738113257828</v>
      </c>
      <c r="S160" s="179">
        <f t="shared" si="209"/>
        <v>0.66000499807206126</v>
      </c>
      <c r="T160" s="181">
        <f>SUM(G152:G160)</f>
        <v>2991.1200000000003</v>
      </c>
      <c r="U160" s="179">
        <f t="shared" si="210"/>
        <v>9.7755398640614324</v>
      </c>
      <c r="V160" s="179">
        <f t="shared" si="211"/>
        <v>9.9983288536113157</v>
      </c>
      <c r="W160" s="266">
        <f t="shared" si="193"/>
        <v>585.17999999999938</v>
      </c>
      <c r="X160" s="181">
        <f t="shared" si="199"/>
        <v>-29.801680100881899</v>
      </c>
      <c r="Y160" s="181">
        <f t="shared" si="194"/>
        <v>119.56390917114656</v>
      </c>
      <c r="Z160" s="267">
        <f t="shared" si="199"/>
        <v>-8.4895142979553242</v>
      </c>
    </row>
    <row r="161" spans="1:26" s="60" customFormat="1" ht="12" customHeight="1">
      <c r="A161" s="612"/>
      <c r="B161" s="301">
        <v>10</v>
      </c>
      <c r="C161" s="46" t="s">
        <v>30</v>
      </c>
      <c r="D161" s="182">
        <v>320.37</v>
      </c>
      <c r="E161" s="180">
        <f t="shared" si="202"/>
        <v>17.334456489891579</v>
      </c>
      <c r="F161" s="233">
        <f t="shared" si="203"/>
        <v>-27.818761562432602</v>
      </c>
      <c r="G161" s="182">
        <v>306.13</v>
      </c>
      <c r="H161" s="180">
        <f t="shared" si="204"/>
        <v>14.930920558642423</v>
      </c>
      <c r="I161" s="229">
        <f t="shared" si="205"/>
        <v>-19.235177865957077</v>
      </c>
      <c r="J161" s="183">
        <f t="shared" si="188"/>
        <v>14.240000000000009</v>
      </c>
      <c r="K161" s="178">
        <f t="shared" si="206"/>
        <v>113.17365269461068</v>
      </c>
      <c r="L161" s="229">
        <f t="shared" si="195"/>
        <v>-78.025475368136711</v>
      </c>
      <c r="M161" s="183">
        <f t="shared" si="212"/>
        <v>104.65161859340803</v>
      </c>
      <c r="N161" s="178">
        <f t="shared" si="207"/>
        <v>2.0912874616911825</v>
      </c>
      <c r="O161" s="178">
        <f t="shared" si="196"/>
        <v>-10.627874202743392</v>
      </c>
      <c r="P161" s="209"/>
      <c r="Q161" s="180">
        <f>SUM(D152:D161)</f>
        <v>3896.6699999999996</v>
      </c>
      <c r="R161" s="180">
        <f t="shared" si="208"/>
        <v>8.9581410955456686</v>
      </c>
      <c r="S161" s="180">
        <f t="shared" si="209"/>
        <v>-2.5026221567031381</v>
      </c>
      <c r="T161" s="182">
        <f>SUM(G152:G161)</f>
        <v>3297.2500000000005</v>
      </c>
      <c r="U161" s="180">
        <f t="shared" si="210"/>
        <v>10.234627831715205</v>
      </c>
      <c r="V161" s="180">
        <f t="shared" si="211"/>
        <v>6.4219469555981235</v>
      </c>
      <c r="W161" s="263">
        <f t="shared" si="193"/>
        <v>599.41999999999916</v>
      </c>
      <c r="X161" s="183">
        <f t="shared" si="199"/>
        <v>-33.280054612642871</v>
      </c>
      <c r="Y161" s="183">
        <f t="shared" si="194"/>
        <v>118.17939191750699</v>
      </c>
      <c r="Z161" s="265">
        <f t="shared" si="199"/>
        <v>-8.3860231536872725</v>
      </c>
    </row>
    <row r="162" spans="1:26" s="60" customFormat="1" ht="12" customHeight="1">
      <c r="A162" s="612"/>
      <c r="B162" s="301">
        <v>11</v>
      </c>
      <c r="C162" s="46" t="s">
        <v>31</v>
      </c>
      <c r="D162" s="183">
        <v>258.08</v>
      </c>
      <c r="E162" s="178">
        <f t="shared" si="202"/>
        <v>-19.443143864906208</v>
      </c>
      <c r="F162" s="229">
        <f t="shared" si="203"/>
        <v>-44.37812777986958</v>
      </c>
      <c r="G162" s="183">
        <v>329.09</v>
      </c>
      <c r="H162" s="178">
        <f t="shared" si="204"/>
        <v>7.5000816646522583</v>
      </c>
      <c r="I162" s="229">
        <f t="shared" si="205"/>
        <v>-8.2874434077965802</v>
      </c>
      <c r="J162" s="183">
        <f t="shared" si="188"/>
        <v>-71.009999999999991</v>
      </c>
      <c r="K162" s="178">
        <f t="shared" si="206"/>
        <v>-598.66573033707823</v>
      </c>
      <c r="L162" s="229">
        <f t="shared" si="195"/>
        <v>-167.52407142387878</v>
      </c>
      <c r="M162" s="183">
        <f t="shared" si="212"/>
        <v>78.422316083746097</v>
      </c>
      <c r="N162" s="178">
        <f t="shared" si="207"/>
        <v>-25.063446568913474</v>
      </c>
      <c r="O162" s="178">
        <f t="shared" si="196"/>
        <v>-39.351955406225258</v>
      </c>
      <c r="P162" s="209"/>
      <c r="Q162" s="178">
        <f>SUM(D152:D162)</f>
        <v>4154.75</v>
      </c>
      <c r="R162" s="178">
        <f t="shared" si="208"/>
        <v>6.6230909982113007</v>
      </c>
      <c r="S162" s="178">
        <f t="shared" si="209"/>
        <v>-6.858418080814177</v>
      </c>
      <c r="T162" s="183">
        <f>SUM(G152:G162)</f>
        <v>3626.3400000000006</v>
      </c>
      <c r="U162" s="178">
        <f t="shared" si="210"/>
        <v>9.9807415270301014</v>
      </c>
      <c r="V162" s="178">
        <f t="shared" si="211"/>
        <v>4.8951979506836052</v>
      </c>
      <c r="W162" s="263">
        <f t="shared" si="193"/>
        <v>528.4099999999994</v>
      </c>
      <c r="X162" s="183">
        <f t="shared" si="199"/>
        <v>-47.347207615866772</v>
      </c>
      <c r="Y162" s="183">
        <f t="shared" si="194"/>
        <v>114.57144117760605</v>
      </c>
      <c r="Z162" s="265">
        <f t="shared" si="199"/>
        <v>-11.20510400964565</v>
      </c>
    </row>
    <row r="163" spans="1:26" s="60" customFormat="1" ht="12" customHeight="1">
      <c r="A163" s="613"/>
      <c r="B163" s="302">
        <v>12</v>
      </c>
      <c r="C163" s="65" t="s">
        <v>32</v>
      </c>
      <c r="D163" s="181">
        <v>193.71</v>
      </c>
      <c r="E163" s="179">
        <f t="shared" si="202"/>
        <v>-24.941878487290758</v>
      </c>
      <c r="F163" s="231">
        <f t="shared" si="203"/>
        <v>-44.166181076389968</v>
      </c>
      <c r="G163" s="181">
        <v>304.8</v>
      </c>
      <c r="H163" s="179">
        <f t="shared" si="204"/>
        <v>-7.3809596159105322</v>
      </c>
      <c r="I163" s="231">
        <f t="shared" si="205"/>
        <v>-18.316410663962024</v>
      </c>
      <c r="J163" s="181">
        <f t="shared" si="188"/>
        <v>-111.09</v>
      </c>
      <c r="K163" s="179">
        <f t="shared" si="206"/>
        <v>56.442754541613873</v>
      </c>
      <c r="L163" s="231">
        <f t="shared" si="195"/>
        <v>323.89597414670118</v>
      </c>
      <c r="M163" s="181">
        <f t="shared" si="212"/>
        <v>63.553149606299208</v>
      </c>
      <c r="N163" s="179">
        <f t="shared" si="207"/>
        <v>-18.960376612147378</v>
      </c>
      <c r="O163" s="179">
        <f t="shared" si="196"/>
        <v>-31.64622248183122</v>
      </c>
      <c r="P163" s="209"/>
      <c r="Q163" s="179">
        <f>SUM(D152:D163)</f>
        <v>4348.46</v>
      </c>
      <c r="R163" s="179">
        <f t="shared" si="208"/>
        <v>4.6623743907575621</v>
      </c>
      <c r="S163" s="179">
        <f t="shared" si="209"/>
        <v>-9.5507187379467613</v>
      </c>
      <c r="T163" s="181">
        <f>SUM(G152:G163)</f>
        <v>3931.1400000000008</v>
      </c>
      <c r="U163" s="179">
        <f t="shared" si="210"/>
        <v>8.405168847929323</v>
      </c>
      <c r="V163" s="179">
        <f t="shared" si="211"/>
        <v>2.6339004040418112</v>
      </c>
      <c r="W163" s="266">
        <f t="shared" si="193"/>
        <v>417.31999999999925</v>
      </c>
      <c r="X163" s="181">
        <f t="shared" si="199"/>
        <v>-57.301633602277249</v>
      </c>
      <c r="Y163" s="181">
        <f t="shared" si="194"/>
        <v>110.6157501386366</v>
      </c>
      <c r="Z163" s="267">
        <f t="shared" si="199"/>
        <v>-11.871924475266981</v>
      </c>
    </row>
    <row r="164" spans="1:26" s="60" customFormat="1" ht="12" customHeight="1">
      <c r="A164" s="612">
        <v>2002</v>
      </c>
      <c r="B164" s="303">
        <v>1</v>
      </c>
      <c r="C164" s="46" t="s">
        <v>21</v>
      </c>
      <c r="D164" s="182">
        <v>260.62</v>
      </c>
      <c r="E164" s="180">
        <f t="shared" si="202"/>
        <v>34.541324660575093</v>
      </c>
      <c r="F164" s="233">
        <f t="shared" si="203"/>
        <v>-38.897615642510488</v>
      </c>
      <c r="G164" s="182">
        <v>309.7</v>
      </c>
      <c r="H164" s="180">
        <f>((G164/G163)-1)*100</f>
        <v>1.6076115485564202</v>
      </c>
      <c r="I164" s="229">
        <f t="shared" si="205"/>
        <v>-23.6421016297246</v>
      </c>
      <c r="J164" s="183">
        <f t="shared" si="188"/>
        <v>-49.079999999999984</v>
      </c>
      <c r="K164" s="178">
        <f>((J164/J163)-1)*100</f>
        <v>-55.819605725087783</v>
      </c>
      <c r="L164" s="229">
        <f t="shared" si="195"/>
        <v>-334.38395415472775</v>
      </c>
      <c r="M164" s="183">
        <f t="shared" si="212"/>
        <v>84.15240555376171</v>
      </c>
      <c r="N164" s="178">
        <f>((M164/M163)-1)*100</f>
        <v>32.412643708567288</v>
      </c>
      <c r="O164" s="178">
        <f t="shared" si="196"/>
        <v>-19.978960053102458</v>
      </c>
      <c r="P164" s="209"/>
      <c r="Q164" s="180">
        <f>SUM(D164)</f>
        <v>260.62</v>
      </c>
      <c r="R164" s="180" t="s">
        <v>20</v>
      </c>
      <c r="S164" s="180">
        <f>((Q164/Q152)-1)*100</f>
        <v>-38.897615642510488</v>
      </c>
      <c r="T164" s="182">
        <f>SUM(G164)</f>
        <v>309.7</v>
      </c>
      <c r="U164" s="180" t="s">
        <v>20</v>
      </c>
      <c r="V164" s="180">
        <f t="shared" si="211"/>
        <v>-23.6421016297246</v>
      </c>
      <c r="W164" s="263">
        <f t="shared" si="193"/>
        <v>-49.079999999999984</v>
      </c>
      <c r="X164" s="183">
        <f t="shared" si="199"/>
        <v>-334.38395415472775</v>
      </c>
      <c r="Y164" s="183">
        <f t="shared" si="194"/>
        <v>84.15240555376171</v>
      </c>
      <c r="Z164" s="265">
        <f t="shared" si="199"/>
        <v>-19.978960053102458</v>
      </c>
    </row>
    <row r="165" spans="1:26" s="60" customFormat="1" ht="12" customHeight="1">
      <c r="A165" s="612"/>
      <c r="B165" s="301">
        <v>2</v>
      </c>
      <c r="C165" s="46" t="s">
        <v>22</v>
      </c>
      <c r="D165" s="183">
        <v>269.37</v>
      </c>
      <c r="E165" s="178">
        <f t="shared" ref="E165:E171" si="213">((D165/D164)-1)*100</f>
        <v>3.3573785588212779</v>
      </c>
      <c r="F165" s="229">
        <f t="shared" ref="F165:F171" si="214">((D165/D153)-1)*100</f>
        <v>-36.407847210746233</v>
      </c>
      <c r="G165" s="183">
        <v>333.83</v>
      </c>
      <c r="H165" s="178">
        <f t="shared" ref="H165:H171" si="215">((G165/G164)-1)*100</f>
        <v>7.7914110429447847</v>
      </c>
      <c r="I165" s="229">
        <f t="shared" ref="I165:I171" si="216">((G165/G153)-1)*100</f>
        <v>-4.2039715335169925</v>
      </c>
      <c r="J165" s="183">
        <f t="shared" si="188"/>
        <v>-64.45999999999998</v>
      </c>
      <c r="K165" s="178">
        <f t="shared" ref="K165:K228" si="217">((J165/J164)-1)*100</f>
        <v>31.336593317033422</v>
      </c>
      <c r="L165" s="229">
        <f t="shared" si="195"/>
        <v>-185.82079616562376</v>
      </c>
      <c r="M165" s="183">
        <f t="shared" si="212"/>
        <v>80.69077075158016</v>
      </c>
      <c r="N165" s="178">
        <f t="shared" ref="N165:N228" si="218">((M165/M164)-1)*100</f>
        <v>-4.1135304206723404</v>
      </c>
      <c r="O165" s="178">
        <f t="shared" si="196"/>
        <v>-33.61713026390931</v>
      </c>
      <c r="P165" s="209"/>
      <c r="Q165" s="178">
        <f>SUM(D164:D165)</f>
        <v>529.99</v>
      </c>
      <c r="R165" s="178">
        <f t="shared" si="208"/>
        <v>103.35737855882128</v>
      </c>
      <c r="S165" s="178">
        <f t="shared" si="209"/>
        <v>-37.657036653648888</v>
      </c>
      <c r="T165" s="183">
        <f>SUM(G164:G165)</f>
        <v>643.53</v>
      </c>
      <c r="U165" s="178">
        <f t="shared" ref="U165:U171" si="219">((T165/T164)-1)*100</f>
        <v>107.79141104294476</v>
      </c>
      <c r="V165" s="178">
        <f t="shared" si="211"/>
        <v>-14.659116527643324</v>
      </c>
      <c r="W165" s="263">
        <f t="shared" si="193"/>
        <v>-113.53999999999996</v>
      </c>
      <c r="X165" s="183">
        <f t="shared" si="199"/>
        <v>-218.20926600728791</v>
      </c>
      <c r="Y165" s="183">
        <f t="shared" si="194"/>
        <v>82.35668888785294</v>
      </c>
      <c r="Z165" s="265">
        <f t="shared" si="199"/>
        <v>-26.94830331051703</v>
      </c>
    </row>
    <row r="166" spans="1:26" s="60" customFormat="1" ht="12" customHeight="1">
      <c r="A166" s="612"/>
      <c r="B166" s="301">
        <v>3</v>
      </c>
      <c r="C166" s="65" t="s">
        <v>23</v>
      </c>
      <c r="D166" s="181">
        <v>383.56</v>
      </c>
      <c r="E166" s="179">
        <f t="shared" si="213"/>
        <v>42.391506106841881</v>
      </c>
      <c r="F166" s="231">
        <f t="shared" si="214"/>
        <v>-19.086996877900596</v>
      </c>
      <c r="G166" s="181">
        <v>339.59</v>
      </c>
      <c r="H166" s="179">
        <f t="shared" si="215"/>
        <v>1.7254291106251651</v>
      </c>
      <c r="I166" s="231">
        <f t="shared" si="216"/>
        <v>-5.5828954319237178</v>
      </c>
      <c r="J166" s="181">
        <f t="shared" si="188"/>
        <v>43.970000000000027</v>
      </c>
      <c r="K166" s="179">
        <f t="shared" si="217"/>
        <v>-168.21284517530256</v>
      </c>
      <c r="L166" s="231">
        <f t="shared" si="195"/>
        <v>-61.554603479933533</v>
      </c>
      <c r="M166" s="181">
        <f t="shared" si="212"/>
        <v>112.9479666656851</v>
      </c>
      <c r="N166" s="179">
        <f t="shared" si="218"/>
        <v>39.97631403647641</v>
      </c>
      <c r="O166" s="179">
        <f t="shared" si="196"/>
        <v>-14.302600686340893</v>
      </c>
      <c r="P166" s="209"/>
      <c r="Q166" s="179">
        <f>SUM(D164:D166)</f>
        <v>913.55</v>
      </c>
      <c r="R166" s="179">
        <f t="shared" si="208"/>
        <v>72.371176814656877</v>
      </c>
      <c r="S166" s="179">
        <f t="shared" si="209"/>
        <v>-31.009092556790719</v>
      </c>
      <c r="T166" s="181">
        <f>SUM(G164:G166)</f>
        <v>983.11999999999989</v>
      </c>
      <c r="U166" s="179">
        <f t="shared" si="219"/>
        <v>52.769878638136511</v>
      </c>
      <c r="V166" s="179">
        <f t="shared" si="211"/>
        <v>-11.728051430315878</v>
      </c>
      <c r="W166" s="266">
        <f t="shared" si="193"/>
        <v>-69.569999999999936</v>
      </c>
      <c r="X166" s="181">
        <f t="shared" si="199"/>
        <v>-133.06244653550041</v>
      </c>
      <c r="Y166" s="181">
        <f t="shared" si="194"/>
        <v>92.923549515827162</v>
      </c>
      <c r="Z166" s="267">
        <f t="shared" si="199"/>
        <v>-21.842772748189532</v>
      </c>
    </row>
    <row r="167" spans="1:26" s="60" customFormat="1" ht="12" customHeight="1">
      <c r="A167" s="612"/>
      <c r="B167" s="301">
        <v>4</v>
      </c>
      <c r="C167" s="46" t="s">
        <v>24</v>
      </c>
      <c r="D167" s="182">
        <v>439.37</v>
      </c>
      <c r="E167" s="180">
        <f t="shared" si="213"/>
        <v>14.550526645114203</v>
      </c>
      <c r="F167" s="233">
        <f t="shared" si="214"/>
        <v>9.9662119884870393</v>
      </c>
      <c r="G167" s="182">
        <v>384.55</v>
      </c>
      <c r="H167" s="180">
        <f t="shared" si="215"/>
        <v>13.239494684766928</v>
      </c>
      <c r="I167" s="229">
        <f t="shared" si="216"/>
        <v>30.581683588576869</v>
      </c>
      <c r="J167" s="183">
        <f t="shared" si="188"/>
        <v>54.819999999999993</v>
      </c>
      <c r="K167" s="178">
        <f t="shared" si="217"/>
        <v>24.675915396861402</v>
      </c>
      <c r="L167" s="229">
        <f t="shared" si="195"/>
        <v>-47.820293165810021</v>
      </c>
      <c r="M167" s="183">
        <f t="shared" si="212"/>
        <v>114.25562345598752</v>
      </c>
      <c r="N167" s="178">
        <f t="shared" si="218"/>
        <v>1.1577515106340641</v>
      </c>
      <c r="O167" s="178">
        <f t="shared" si="196"/>
        <v>-15.787414462385785</v>
      </c>
      <c r="P167" s="209"/>
      <c r="Q167" s="180">
        <f>SUM(D164:D167)</f>
        <v>1352.92</v>
      </c>
      <c r="R167" s="180">
        <f t="shared" si="208"/>
        <v>48.094795030376012</v>
      </c>
      <c r="S167" s="180">
        <f t="shared" si="209"/>
        <v>-21.511159069681085</v>
      </c>
      <c r="T167" s="182">
        <f>SUM(G164:G167)</f>
        <v>1367.6699999999998</v>
      </c>
      <c r="U167" s="180">
        <f t="shared" si="219"/>
        <v>39.115265684758739</v>
      </c>
      <c r="V167" s="180">
        <f t="shared" si="211"/>
        <v>-2.8802113291152898</v>
      </c>
      <c r="W167" s="263">
        <f t="shared" si="193"/>
        <v>-14.749999999999773</v>
      </c>
      <c r="X167" s="183">
        <f t="shared" si="199"/>
        <v>-104.67541524026873</v>
      </c>
      <c r="Y167" s="183">
        <f t="shared" si="194"/>
        <v>98.921523466918202</v>
      </c>
      <c r="Z167" s="265">
        <f t="shared" si="199"/>
        <v>-19.183472282565951</v>
      </c>
    </row>
    <row r="168" spans="1:26" s="60" customFormat="1" ht="12" customHeight="1">
      <c r="A168" s="612"/>
      <c r="B168" s="301">
        <v>5</v>
      </c>
      <c r="C168" s="46" t="s">
        <v>25</v>
      </c>
      <c r="D168" s="183">
        <v>448.44</v>
      </c>
      <c r="E168" s="178">
        <f t="shared" si="213"/>
        <v>2.0643193663654857</v>
      </c>
      <c r="F168" s="229">
        <f t="shared" si="214"/>
        <v>25.087866108786617</v>
      </c>
      <c r="G168" s="183">
        <v>400.48</v>
      </c>
      <c r="H168" s="178">
        <f t="shared" si="215"/>
        <v>4.1425042257183797</v>
      </c>
      <c r="I168" s="229">
        <f t="shared" si="216"/>
        <v>8.2290625084452849</v>
      </c>
      <c r="J168" s="183">
        <f t="shared" si="188"/>
        <v>47.95999999999998</v>
      </c>
      <c r="K168" s="178">
        <f t="shared" si="217"/>
        <v>-12.513681138270726</v>
      </c>
      <c r="L168" s="229">
        <f t="shared" si="195"/>
        <v>-515.9583694709462</v>
      </c>
      <c r="M168" s="183">
        <f t="shared" si="212"/>
        <v>111.97562924490612</v>
      </c>
      <c r="N168" s="178">
        <f t="shared" si="218"/>
        <v>-1.9955203447466929</v>
      </c>
      <c r="O168" s="178">
        <f t="shared" si="196"/>
        <v>15.576965382127206</v>
      </c>
      <c r="P168" s="209"/>
      <c r="Q168" s="178">
        <f>SUM(D164:D168)</f>
        <v>1801.3600000000001</v>
      </c>
      <c r="R168" s="178">
        <f t="shared" si="208"/>
        <v>33.146084025663015</v>
      </c>
      <c r="S168" s="178">
        <f t="shared" si="209"/>
        <v>-13.488072768836956</v>
      </c>
      <c r="T168" s="183">
        <f>SUM(G164:G168)</f>
        <v>1768.1499999999999</v>
      </c>
      <c r="U168" s="178">
        <f t="shared" si="219"/>
        <v>29.281917421600244</v>
      </c>
      <c r="V168" s="178">
        <f t="shared" si="211"/>
        <v>-0.56853328534636205</v>
      </c>
      <c r="W168" s="263">
        <f t="shared" si="193"/>
        <v>33.210000000000264</v>
      </c>
      <c r="X168" s="183">
        <f t="shared" si="199"/>
        <v>-89.073860832373668</v>
      </c>
      <c r="Y168" s="183">
        <f t="shared" si="194"/>
        <v>101.87823431269973</v>
      </c>
      <c r="Z168" s="265">
        <f t="shared" si="199"/>
        <v>-12.993411351928275</v>
      </c>
    </row>
    <row r="169" spans="1:26" s="60" customFormat="1" ht="12" customHeight="1">
      <c r="A169" s="612"/>
      <c r="B169" s="301">
        <v>6</v>
      </c>
      <c r="C169" s="65" t="s">
        <v>26</v>
      </c>
      <c r="D169" s="181">
        <v>396.76</v>
      </c>
      <c r="E169" s="179">
        <f t="shared" si="213"/>
        <v>-11.524395682811528</v>
      </c>
      <c r="F169" s="231">
        <f t="shared" si="214"/>
        <v>-20.351708355080898</v>
      </c>
      <c r="G169" s="181">
        <v>395.28</v>
      </c>
      <c r="H169" s="179">
        <f t="shared" si="215"/>
        <v>-1.298441869756306</v>
      </c>
      <c r="I169" s="231">
        <f t="shared" si="216"/>
        <v>13.027564909070088</v>
      </c>
      <c r="J169" s="181">
        <f t="shared" si="188"/>
        <v>1.4800000000000182</v>
      </c>
      <c r="K169" s="179">
        <f t="shared" si="217"/>
        <v>-96.914095079232652</v>
      </c>
      <c r="L169" s="231">
        <f t="shared" si="195"/>
        <v>-99.002829807303584</v>
      </c>
      <c r="M169" s="181">
        <f t="shared" si="212"/>
        <v>100.37441813398098</v>
      </c>
      <c r="N169" s="179">
        <f t="shared" si="218"/>
        <v>-10.360478605171931</v>
      </c>
      <c r="O169" s="179">
        <f t="shared" si="196"/>
        <v>-29.531975930831024</v>
      </c>
      <c r="P169" s="209"/>
      <c r="Q169" s="179">
        <f>SUM(D164:D169)</f>
        <v>2198.12</v>
      </c>
      <c r="R169" s="179">
        <f t="shared" si="208"/>
        <v>22.025580672380851</v>
      </c>
      <c r="S169" s="179">
        <f t="shared" si="209"/>
        <v>-14.813106749084426</v>
      </c>
      <c r="T169" s="181">
        <f>SUM(G164:G169)</f>
        <v>2163.4299999999998</v>
      </c>
      <c r="U169" s="179">
        <f t="shared" si="219"/>
        <v>22.355569380425866</v>
      </c>
      <c r="V169" s="179">
        <f t="shared" si="211"/>
        <v>1.6658991155931835</v>
      </c>
      <c r="W169" s="266">
        <f t="shared" si="193"/>
        <v>34.690000000000055</v>
      </c>
      <c r="X169" s="181">
        <f t="shared" si="199"/>
        <v>-92.331498552070187</v>
      </c>
      <c r="Y169" s="181">
        <f t="shared" si="194"/>
        <v>101.60347226395123</v>
      </c>
      <c r="Z169" s="267">
        <f t="shared" si="199"/>
        <v>-16.208980600211998</v>
      </c>
    </row>
    <row r="170" spans="1:26" s="60" customFormat="1" ht="12" customHeight="1">
      <c r="A170" s="612"/>
      <c r="B170" s="301">
        <v>7</v>
      </c>
      <c r="C170" s="46" t="s">
        <v>27</v>
      </c>
      <c r="D170" s="182">
        <v>350.52</v>
      </c>
      <c r="E170" s="180">
        <f t="shared" si="213"/>
        <v>-11.654400645226337</v>
      </c>
      <c r="F170" s="233">
        <f t="shared" si="214"/>
        <v>8.0751086855979981</v>
      </c>
      <c r="G170" s="182">
        <v>269.04000000000002</v>
      </c>
      <c r="H170" s="180">
        <f t="shared" si="215"/>
        <v>-31.936854887674549</v>
      </c>
      <c r="I170" s="229">
        <f t="shared" si="216"/>
        <v>-14.302095941899717</v>
      </c>
      <c r="J170" s="183">
        <f t="shared" si="188"/>
        <v>81.479999999999961</v>
      </c>
      <c r="K170" s="178">
        <f t="shared" si="217"/>
        <v>5405.4054054053349</v>
      </c>
      <c r="L170" s="229">
        <f t="shared" si="195"/>
        <v>684.21559191530378</v>
      </c>
      <c r="M170" s="183">
        <f t="shared" si="212"/>
        <v>130.28545941123994</v>
      </c>
      <c r="N170" s="178">
        <f t="shared" si="218"/>
        <v>29.799466670216045</v>
      </c>
      <c r="O170" s="178">
        <f t="shared" si="196"/>
        <v>26.111729188063592</v>
      </c>
      <c r="P170" s="209"/>
      <c r="Q170" s="180">
        <f>SUM(D164:D170)</f>
        <v>2548.64</v>
      </c>
      <c r="R170" s="180">
        <f t="shared" si="208"/>
        <v>15.94635415718888</v>
      </c>
      <c r="S170" s="180">
        <f t="shared" si="209"/>
        <v>-12.257460374292517</v>
      </c>
      <c r="T170" s="182">
        <f>SUM(G164:G170)</f>
        <v>2432.4699999999998</v>
      </c>
      <c r="U170" s="180">
        <f t="shared" si="219"/>
        <v>12.4358079531115</v>
      </c>
      <c r="V170" s="180">
        <f t="shared" si="211"/>
        <v>-0.38699056480148153</v>
      </c>
      <c r="W170" s="263">
        <f t="shared" si="193"/>
        <v>116.17000000000007</v>
      </c>
      <c r="X170" s="183">
        <f t="shared" si="199"/>
        <v>-74.896274526752492</v>
      </c>
      <c r="Y170" s="183">
        <f t="shared" si="194"/>
        <v>104.77580401813795</v>
      </c>
      <c r="Z170" s="265">
        <f t="shared" si="199"/>
        <v>-11.916585872463937</v>
      </c>
    </row>
    <row r="171" spans="1:26" s="60" customFormat="1" ht="12" customHeight="1">
      <c r="A171" s="612"/>
      <c r="B171" s="301">
        <v>8</v>
      </c>
      <c r="C171" s="46" t="s">
        <v>28</v>
      </c>
      <c r="D171" s="183">
        <v>342.91</v>
      </c>
      <c r="E171" s="178">
        <f t="shared" si="213"/>
        <v>-2.1710601392217144</v>
      </c>
      <c r="F171" s="229">
        <f t="shared" si="214"/>
        <v>-13.967083145165326</v>
      </c>
      <c r="G171" s="183">
        <v>282.45</v>
      </c>
      <c r="H171" s="178">
        <f t="shared" si="215"/>
        <v>4.9843889384477924</v>
      </c>
      <c r="I171" s="229">
        <f t="shared" si="216"/>
        <v>-0.1378871446754304</v>
      </c>
      <c r="J171" s="183">
        <f t="shared" si="188"/>
        <v>60.460000000000036</v>
      </c>
      <c r="K171" s="178">
        <f t="shared" si="217"/>
        <v>-25.797741777123139</v>
      </c>
      <c r="L171" s="229">
        <f t="shared" si="195"/>
        <v>-47.76222567824432</v>
      </c>
      <c r="M171" s="183">
        <f t="shared" si="212"/>
        <v>121.40555850593027</v>
      </c>
      <c r="N171" s="178">
        <f t="shared" si="218"/>
        <v>-6.8157267475879131</v>
      </c>
      <c r="O171" s="178">
        <f t="shared" si="196"/>
        <v>-13.848291013554825</v>
      </c>
      <c r="P171" s="209"/>
      <c r="Q171" s="178">
        <f>SUM(D164:D171)</f>
        <v>2891.5499999999997</v>
      </c>
      <c r="R171" s="178">
        <f t="shared" si="208"/>
        <v>13.454626781342194</v>
      </c>
      <c r="S171" s="178">
        <f t="shared" si="209"/>
        <v>-12.463747933859281</v>
      </c>
      <c r="T171" s="183">
        <f>SUM(G164:G171)</f>
        <v>2714.9199999999996</v>
      </c>
      <c r="U171" s="178">
        <f t="shared" si="219"/>
        <v>11.611653997788252</v>
      </c>
      <c r="V171" s="178">
        <f t="shared" si="211"/>
        <v>-0.36113272361604221</v>
      </c>
      <c r="W171" s="263">
        <f t="shared" si="193"/>
        <v>176.63000000000011</v>
      </c>
      <c r="X171" s="183">
        <f t="shared" si="199"/>
        <v>-69.467588591184054</v>
      </c>
      <c r="Y171" s="183">
        <f t="shared" si="194"/>
        <v>106.50590072635657</v>
      </c>
      <c r="Z171" s="265">
        <f t="shared" si="199"/>
        <v>-12.146480124741199</v>
      </c>
    </row>
    <row r="172" spans="1:26" s="60" customFormat="1" ht="12" customHeight="1">
      <c r="A172" s="612"/>
      <c r="B172" s="301">
        <v>9</v>
      </c>
      <c r="C172" s="65" t="s">
        <v>29</v>
      </c>
      <c r="D172" s="181">
        <v>393.13</v>
      </c>
      <c r="E172" s="179">
        <f t="shared" ref="E172:E185" si="220">((D172/D171)-1)*100</f>
        <v>14.645242191828745</v>
      </c>
      <c r="F172" s="231">
        <f t="shared" ref="F172:F180" si="221">((D172/D160)-1)*100</f>
        <v>43.982566656900076</v>
      </c>
      <c r="G172" s="181">
        <v>364.32</v>
      </c>
      <c r="H172" s="179">
        <f t="shared" ref="H172:H180" si="222">((G172/G171)-1)*100</f>
        <v>28.985661178969725</v>
      </c>
      <c r="I172" s="231">
        <f t="shared" ref="I172:I180" si="223">((G172/G160)-1)*100</f>
        <v>36.777293887971155</v>
      </c>
      <c r="J172" s="181">
        <f t="shared" si="188"/>
        <v>28.810000000000002</v>
      </c>
      <c r="K172" s="179">
        <f t="shared" si="217"/>
        <v>-52.348660271253742</v>
      </c>
      <c r="L172" s="231">
        <f t="shared" si="195"/>
        <v>331.2874251497002</v>
      </c>
      <c r="M172" s="181">
        <f t="shared" si="212"/>
        <v>107.90788317962232</v>
      </c>
      <c r="N172" s="179">
        <f t="shared" si="218"/>
        <v>-11.117839654474004</v>
      </c>
      <c r="O172" s="179">
        <f t="shared" si="196"/>
        <v>5.2678866236602673</v>
      </c>
      <c r="P172" s="209"/>
      <c r="Q172" s="179">
        <f>SUM(D164:D172)</f>
        <v>3284.68</v>
      </c>
      <c r="R172" s="179">
        <f>((Q172/Q171)-1)*100</f>
        <v>13.595822309833828</v>
      </c>
      <c r="S172" s="179">
        <f t="shared" ref="S172:S177" si="224">((Q172/Q160)-1)*100</f>
        <v>-8.154237619886473</v>
      </c>
      <c r="T172" s="181">
        <f>SUM(G164:G172)</f>
        <v>3079.24</v>
      </c>
      <c r="U172" s="179">
        <f>((T172/T171)-1)*100</f>
        <v>13.419179939003744</v>
      </c>
      <c r="V172" s="179">
        <f t="shared" ref="V172:V177" si="225">((T172/T160)-1)*100</f>
        <v>2.9460536521436653</v>
      </c>
      <c r="W172" s="266">
        <f t="shared" si="193"/>
        <v>205.44000000000005</v>
      </c>
      <c r="X172" s="181">
        <f t="shared" si="199"/>
        <v>-64.892853480980179</v>
      </c>
      <c r="Y172" s="181">
        <f t="shared" si="194"/>
        <v>106.67177615255711</v>
      </c>
      <c r="Z172" s="267">
        <f t="shared" si="199"/>
        <v>-10.782629229808261</v>
      </c>
    </row>
    <row r="173" spans="1:26" s="60" customFormat="1" ht="12" customHeight="1">
      <c r="A173" s="612"/>
      <c r="B173" s="301">
        <v>10</v>
      </c>
      <c r="C173" s="46" t="s">
        <v>30</v>
      </c>
      <c r="D173" s="182">
        <v>454.15</v>
      </c>
      <c r="E173" s="180">
        <f t="shared" si="220"/>
        <v>15.521583191310761</v>
      </c>
      <c r="F173" s="233">
        <f t="shared" si="221"/>
        <v>41.757967350251256</v>
      </c>
      <c r="G173" s="182">
        <v>387.83</v>
      </c>
      <c r="H173" s="180">
        <f t="shared" si="222"/>
        <v>6.4531181379007485</v>
      </c>
      <c r="I173" s="229">
        <f t="shared" si="223"/>
        <v>26.688008362460391</v>
      </c>
      <c r="J173" s="183">
        <f t="shared" si="188"/>
        <v>66.319999999999993</v>
      </c>
      <c r="K173" s="178">
        <f t="shared" si="217"/>
        <v>130.19784796945498</v>
      </c>
      <c r="L173" s="229">
        <f t="shared" si="195"/>
        <v>365.7303370786513</v>
      </c>
      <c r="M173" s="183">
        <f t="shared" si="212"/>
        <v>117.1002758940773</v>
      </c>
      <c r="N173" s="178">
        <f t="shared" si="218"/>
        <v>8.5187406550765399</v>
      </c>
      <c r="O173" s="178">
        <f t="shared" si="196"/>
        <v>11.895331833361066</v>
      </c>
      <c r="P173" s="209"/>
      <c r="Q173" s="180">
        <f>SUM(D164:D173)</f>
        <v>3738.83</v>
      </c>
      <c r="R173" s="180">
        <f>((Q173/Q172)-1)*100</f>
        <v>13.826308803292875</v>
      </c>
      <c r="S173" s="180">
        <f t="shared" si="224"/>
        <v>-4.0506381089494337</v>
      </c>
      <c r="T173" s="182">
        <f>SUM(G164:G173)</f>
        <v>3467.0699999999997</v>
      </c>
      <c r="U173" s="180">
        <f>((T173/T172)-1)*100</f>
        <v>12.594990971798236</v>
      </c>
      <c r="V173" s="180">
        <f t="shared" si="225"/>
        <v>5.1503525665326899</v>
      </c>
      <c r="W173" s="263">
        <f t="shared" si="193"/>
        <v>271.76000000000022</v>
      </c>
      <c r="X173" s="183">
        <f t="shared" si="199"/>
        <v>-54.662840746054421</v>
      </c>
      <c r="Y173" s="183">
        <f t="shared" si="194"/>
        <v>107.83831881098449</v>
      </c>
      <c r="Z173" s="265">
        <f t="shared" si="199"/>
        <v>-8.7503184258562623</v>
      </c>
    </row>
    <row r="174" spans="1:26" s="60" customFormat="1" ht="12" customHeight="1">
      <c r="A174" s="612"/>
      <c r="B174" s="301">
        <v>11</v>
      </c>
      <c r="C174" s="46" t="s">
        <v>31</v>
      </c>
      <c r="D174" s="183">
        <v>411.36</v>
      </c>
      <c r="E174" s="178">
        <f t="shared" si="220"/>
        <v>-9.4219971375096296</v>
      </c>
      <c r="F174" s="229">
        <f t="shared" si="221"/>
        <v>59.392436453812778</v>
      </c>
      <c r="G174" s="183">
        <v>349.43</v>
      </c>
      <c r="H174" s="178">
        <f t="shared" si="222"/>
        <v>-9.9012453910218294</v>
      </c>
      <c r="I174" s="229">
        <f t="shared" si="223"/>
        <v>6.1806800571272413</v>
      </c>
      <c r="J174" s="183">
        <f t="shared" si="188"/>
        <v>61.930000000000007</v>
      </c>
      <c r="K174" s="178">
        <f t="shared" si="217"/>
        <v>-6.6194209891435314</v>
      </c>
      <c r="L174" s="229">
        <f t="shared" si="195"/>
        <v>-187.2130685818899</v>
      </c>
      <c r="M174" s="183">
        <f t="shared" si="212"/>
        <v>117.72314912858084</v>
      </c>
      <c r="N174" s="178">
        <f t="shared" si="218"/>
        <v>0.53191440391393563</v>
      </c>
      <c r="O174" s="178">
        <f t="shared" si="196"/>
        <v>50.114348832628131</v>
      </c>
      <c r="P174" s="209"/>
      <c r="Q174" s="178">
        <f>SUM(D164:D174)</f>
        <v>4150.1899999999996</v>
      </c>
      <c r="R174" s="178">
        <f>((Q174/Q173)-1)*100</f>
        <v>11.002372399921899</v>
      </c>
      <c r="S174" s="178">
        <f t="shared" si="224"/>
        <v>-0.10975389614298336</v>
      </c>
      <c r="T174" s="183">
        <f>SUM(G164:G174)</f>
        <v>3816.4999999999995</v>
      </c>
      <c r="U174" s="178">
        <f>((T174/T173)-1)*100</f>
        <v>10.078538939219573</v>
      </c>
      <c r="V174" s="178">
        <f t="shared" si="225"/>
        <v>5.2438546854403967</v>
      </c>
      <c r="W174" s="263">
        <f t="shared" si="193"/>
        <v>333.69000000000005</v>
      </c>
      <c r="X174" s="183">
        <f t="shared" si="199"/>
        <v>-36.850173160992327</v>
      </c>
      <c r="Y174" s="183">
        <f t="shared" si="194"/>
        <v>108.74335123804532</v>
      </c>
      <c r="Z174" s="265">
        <f t="shared" si="199"/>
        <v>-5.0868609835553631</v>
      </c>
    </row>
    <row r="175" spans="1:26" s="60" customFormat="1" ht="12" customHeight="1">
      <c r="A175" s="613"/>
      <c r="B175" s="302">
        <v>12</v>
      </c>
      <c r="C175" s="65" t="s">
        <v>32</v>
      </c>
      <c r="D175" s="181">
        <v>283.49</v>
      </c>
      <c r="E175" s="179">
        <f t="shared" si="220"/>
        <v>-31.084694671334113</v>
      </c>
      <c r="F175" s="231">
        <f t="shared" si="221"/>
        <v>46.347633059728466</v>
      </c>
      <c r="G175" s="181">
        <v>269.88</v>
      </c>
      <c r="H175" s="179">
        <f t="shared" si="222"/>
        <v>-22.765646910683113</v>
      </c>
      <c r="I175" s="231">
        <f t="shared" si="223"/>
        <v>-11.456692913385835</v>
      </c>
      <c r="J175" s="181">
        <f t="shared" si="188"/>
        <v>13.610000000000014</v>
      </c>
      <c r="K175" s="179">
        <f t="shared" si="217"/>
        <v>-78.0235750040368</v>
      </c>
      <c r="L175" s="231">
        <f t="shared" si="195"/>
        <v>-112.25132775227293</v>
      </c>
      <c r="M175" s="181">
        <f t="shared" si="212"/>
        <v>105.04298206610345</v>
      </c>
      <c r="N175" s="179">
        <f t="shared" si="218"/>
        <v>-10.771175555818447</v>
      </c>
      <c r="O175" s="179">
        <f t="shared" si="196"/>
        <v>65.283676287999242</v>
      </c>
      <c r="P175" s="209"/>
      <c r="Q175" s="179">
        <f>SUM(D164:D175)</f>
        <v>4433.6799999999994</v>
      </c>
      <c r="R175" s="179">
        <f>((Q175/Q174)-1)*100</f>
        <v>6.8307716032278032</v>
      </c>
      <c r="S175" s="179">
        <f t="shared" si="224"/>
        <v>1.9597742649121619</v>
      </c>
      <c r="T175" s="181">
        <f>SUM(G164:G175)</f>
        <v>4086.3799999999997</v>
      </c>
      <c r="U175" s="179">
        <f>((T175/T174)-1)*100</f>
        <v>7.0714004978383427</v>
      </c>
      <c r="V175" s="179">
        <f t="shared" si="225"/>
        <v>3.9489817203151922</v>
      </c>
      <c r="W175" s="266">
        <f t="shared" si="193"/>
        <v>347.29999999999973</v>
      </c>
      <c r="X175" s="181">
        <f t="shared" si="199"/>
        <v>-16.778491325601376</v>
      </c>
      <c r="Y175" s="181">
        <f t="shared" si="194"/>
        <v>108.49896485397834</v>
      </c>
      <c r="Z175" s="267">
        <f t="shared" si="199"/>
        <v>-1.9136382314500988</v>
      </c>
    </row>
    <row r="176" spans="1:26" s="60" customFormat="1" ht="12" customHeight="1">
      <c r="A176" s="611">
        <v>2003</v>
      </c>
      <c r="B176" s="303">
        <v>1</v>
      </c>
      <c r="C176" s="46" t="s">
        <v>21</v>
      </c>
      <c r="D176" s="182">
        <v>418.16</v>
      </c>
      <c r="E176" s="180">
        <f t="shared" si="220"/>
        <v>47.504321140075504</v>
      </c>
      <c r="F176" s="233">
        <f t="shared" si="221"/>
        <v>60.448162075051812</v>
      </c>
      <c r="G176" s="182">
        <v>309.39</v>
      </c>
      <c r="H176" s="180">
        <f t="shared" si="222"/>
        <v>14.639839928857267</v>
      </c>
      <c r="I176" s="229">
        <f t="shared" si="223"/>
        <v>-0.10009686793671646</v>
      </c>
      <c r="J176" s="183">
        <f t="shared" si="188"/>
        <v>108.77000000000004</v>
      </c>
      <c r="K176" s="178">
        <f t="shared" si="217"/>
        <v>699.19177075679602</v>
      </c>
      <c r="L176" s="229">
        <f t="shared" si="195"/>
        <v>-321.61776691116557</v>
      </c>
      <c r="M176" s="183">
        <f t="shared" si="212"/>
        <v>135.15627525130097</v>
      </c>
      <c r="N176" s="178">
        <f t="shared" si="218"/>
        <v>28.667591678087788</v>
      </c>
      <c r="O176" s="178">
        <f t="shared" si="196"/>
        <v>60.608926580185354</v>
      </c>
      <c r="P176" s="209"/>
      <c r="Q176" s="180">
        <f>D176</f>
        <v>418.16</v>
      </c>
      <c r="R176" s="180" t="s">
        <v>20</v>
      </c>
      <c r="S176" s="180">
        <f t="shared" si="224"/>
        <v>60.448162075051812</v>
      </c>
      <c r="T176" s="182">
        <f>G176</f>
        <v>309.39</v>
      </c>
      <c r="U176" s="180" t="s">
        <v>20</v>
      </c>
      <c r="V176" s="180">
        <f t="shared" si="225"/>
        <v>-0.10009686793671646</v>
      </c>
      <c r="W176" s="263">
        <f t="shared" si="193"/>
        <v>108.77000000000004</v>
      </c>
      <c r="X176" s="183">
        <f t="shared" si="199"/>
        <v>-321.61776691116557</v>
      </c>
      <c r="Y176" s="183">
        <f t="shared" si="194"/>
        <v>135.15627525130097</v>
      </c>
      <c r="Z176" s="265">
        <f t="shared" si="199"/>
        <v>60.608926580185354</v>
      </c>
    </row>
    <row r="177" spans="1:26" s="60" customFormat="1" ht="12" customHeight="1">
      <c r="A177" s="612"/>
      <c r="B177" s="301">
        <v>2</v>
      </c>
      <c r="C177" s="46" t="s">
        <v>22</v>
      </c>
      <c r="D177" s="183">
        <v>447.28</v>
      </c>
      <c r="E177" s="178">
        <f t="shared" si="220"/>
        <v>6.9638415917351981</v>
      </c>
      <c r="F177" s="229">
        <f t="shared" si="221"/>
        <v>66.046701562906023</v>
      </c>
      <c r="G177" s="183">
        <v>347.32</v>
      </c>
      <c r="H177" s="178">
        <f t="shared" si="222"/>
        <v>12.259607614984326</v>
      </c>
      <c r="I177" s="229">
        <f t="shared" si="223"/>
        <v>4.04097894137736</v>
      </c>
      <c r="J177" s="183">
        <f t="shared" si="188"/>
        <v>99.95999999999998</v>
      </c>
      <c r="K177" s="178">
        <f t="shared" si="217"/>
        <v>-8.0996598326744991</v>
      </c>
      <c r="L177" s="229">
        <f t="shared" si="195"/>
        <v>-255.07291343468816</v>
      </c>
      <c r="M177" s="183">
        <f t="shared" si="212"/>
        <v>128.78037544627432</v>
      </c>
      <c r="N177" s="178">
        <f t="shared" si="218"/>
        <v>-4.7174278761172639</v>
      </c>
      <c r="O177" s="178">
        <f t="shared" si="196"/>
        <v>59.59740407331828</v>
      </c>
      <c r="P177" s="209"/>
      <c r="Q177" s="178">
        <f>SUM(D176:D177)</f>
        <v>865.44</v>
      </c>
      <c r="R177" s="178">
        <f t="shared" ref="R177:R182" si="226">((Q177/Q176)-1)*100</f>
        <v>106.96384159173525</v>
      </c>
      <c r="S177" s="178">
        <f t="shared" si="224"/>
        <v>63.293647049944354</v>
      </c>
      <c r="T177" s="183">
        <f>SUM(G176:G177)</f>
        <v>656.71</v>
      </c>
      <c r="U177" s="178">
        <f t="shared" ref="U177:U182" si="227">((T177/T176)-1)*100</f>
        <v>112.25960761498435</v>
      </c>
      <c r="V177" s="178">
        <f t="shared" si="225"/>
        <v>2.0480785666558088</v>
      </c>
      <c r="W177" s="263">
        <f t="shared" si="193"/>
        <v>208.73000000000002</v>
      </c>
      <c r="X177" s="183">
        <f t="shared" si="199"/>
        <v>-283.83829487405325</v>
      </c>
      <c r="Y177" s="183">
        <f t="shared" si="194"/>
        <v>131.78419698192505</v>
      </c>
      <c r="Z177" s="265">
        <f t="shared" si="199"/>
        <v>60.016385750256099</v>
      </c>
    </row>
    <row r="178" spans="1:26" s="60" customFormat="1" ht="12" customHeight="1">
      <c r="A178" s="612"/>
      <c r="B178" s="301">
        <v>3</v>
      </c>
      <c r="C178" s="65" t="s">
        <v>23</v>
      </c>
      <c r="D178" s="181">
        <v>446.63</v>
      </c>
      <c r="E178" s="179">
        <f t="shared" si="220"/>
        <v>-0.14532284027901632</v>
      </c>
      <c r="F178" s="231">
        <f t="shared" si="221"/>
        <v>16.443320471373447</v>
      </c>
      <c r="G178" s="181">
        <v>359.21</v>
      </c>
      <c r="H178" s="179">
        <f t="shared" si="222"/>
        <v>3.4233559829552007</v>
      </c>
      <c r="I178" s="231">
        <f t="shared" si="223"/>
        <v>5.7775552872581626</v>
      </c>
      <c r="J178" s="181">
        <f t="shared" si="188"/>
        <v>87.420000000000016</v>
      </c>
      <c r="K178" s="179">
        <f t="shared" si="217"/>
        <v>-12.545018007202845</v>
      </c>
      <c r="L178" s="231">
        <f t="shared" si="195"/>
        <v>98.817375483283982</v>
      </c>
      <c r="M178" s="181">
        <f t="shared" si="212"/>
        <v>124.33673895492888</v>
      </c>
      <c r="N178" s="179">
        <f t="shared" si="218"/>
        <v>-3.4505540739002361</v>
      </c>
      <c r="O178" s="179">
        <f t="shared" si="196"/>
        <v>10.083202580311546</v>
      </c>
      <c r="P178" s="209"/>
      <c r="Q178" s="179">
        <f>SUM(D176:D178)</f>
        <v>1312.0700000000002</v>
      </c>
      <c r="R178" s="179">
        <f t="shared" si="226"/>
        <v>51.607274912183399</v>
      </c>
      <c r="S178" s="179">
        <f t="shared" ref="S178:S184" si="228">((Q178/Q166)-1)*100</f>
        <v>43.623228066334654</v>
      </c>
      <c r="T178" s="181">
        <f>SUM(G176:G178)</f>
        <v>1015.9200000000001</v>
      </c>
      <c r="U178" s="179">
        <f t="shared" si="227"/>
        <v>54.69842091638624</v>
      </c>
      <c r="V178" s="179">
        <f t="shared" ref="V178:V183" si="229">((T178/T166)-1)*100</f>
        <v>3.336317031491598</v>
      </c>
      <c r="W178" s="266">
        <f t="shared" si="193"/>
        <v>296.15000000000009</v>
      </c>
      <c r="X178" s="181">
        <f t="shared" si="199"/>
        <v>-525.68635906281486</v>
      </c>
      <c r="Y178" s="181">
        <f t="shared" si="194"/>
        <v>129.15091739507048</v>
      </c>
      <c r="Z178" s="267">
        <f t="shared" si="199"/>
        <v>38.986207552341632</v>
      </c>
    </row>
    <row r="179" spans="1:26" s="60" customFormat="1" ht="12" customHeight="1">
      <c r="A179" s="612"/>
      <c r="B179" s="301">
        <v>4</v>
      </c>
      <c r="C179" s="79" t="s">
        <v>24</v>
      </c>
      <c r="D179" s="182">
        <v>435.79</v>
      </c>
      <c r="E179" s="180">
        <f t="shared" si="220"/>
        <v>-2.4270649083133589</v>
      </c>
      <c r="F179" s="233">
        <f t="shared" si="221"/>
        <v>-0.81480301340555172</v>
      </c>
      <c r="G179" s="182">
        <v>338.87</v>
      </c>
      <c r="H179" s="180">
        <f t="shared" si="222"/>
        <v>-5.6624258790122672</v>
      </c>
      <c r="I179" s="229">
        <f t="shared" si="223"/>
        <v>-11.87881939929788</v>
      </c>
      <c r="J179" s="183">
        <f t="shared" si="188"/>
        <v>96.920000000000016</v>
      </c>
      <c r="K179" s="178">
        <f t="shared" si="217"/>
        <v>10.867078471745595</v>
      </c>
      <c r="L179" s="229">
        <f t="shared" si="195"/>
        <v>76.796789492885864</v>
      </c>
      <c r="M179" s="183">
        <f t="shared" si="212"/>
        <v>128.60093841296072</v>
      </c>
      <c r="N179" s="178">
        <f t="shared" si="218"/>
        <v>3.4295570994326674</v>
      </c>
      <c r="O179" s="178">
        <f t="shared" si="196"/>
        <v>12.555456373225393</v>
      </c>
      <c r="P179" s="209"/>
      <c r="Q179" s="180">
        <f>SUM(D176:D179)</f>
        <v>1747.8600000000001</v>
      </c>
      <c r="R179" s="180">
        <f t="shared" si="226"/>
        <v>33.213929134878462</v>
      </c>
      <c r="S179" s="180">
        <f t="shared" si="228"/>
        <v>29.191674304467384</v>
      </c>
      <c r="T179" s="182">
        <f>SUM(G176:G179)</f>
        <v>1354.79</v>
      </c>
      <c r="U179" s="180">
        <f t="shared" si="227"/>
        <v>33.355972911252849</v>
      </c>
      <c r="V179" s="180">
        <f t="shared" si="229"/>
        <v>-0.94174764380295928</v>
      </c>
      <c r="W179" s="263">
        <f t="shared" si="193"/>
        <v>393.07000000000016</v>
      </c>
      <c r="X179" s="183">
        <f t="shared" si="199"/>
        <v>-2764.8813559322457</v>
      </c>
      <c r="Y179" s="183">
        <f t="shared" si="194"/>
        <v>129.01335262291573</v>
      </c>
      <c r="Z179" s="265">
        <f t="shared" si="199"/>
        <v>30.419900645849829</v>
      </c>
    </row>
    <row r="180" spans="1:26" s="60" customFormat="1" ht="12" customHeight="1">
      <c r="A180" s="612"/>
      <c r="B180" s="301">
        <v>5</v>
      </c>
      <c r="C180" s="46" t="s">
        <v>25</v>
      </c>
      <c r="D180" s="183">
        <v>458.86</v>
      </c>
      <c r="E180" s="178">
        <f t="shared" si="220"/>
        <v>5.2938341861906046</v>
      </c>
      <c r="F180" s="229">
        <f t="shared" si="221"/>
        <v>2.3236107394523309</v>
      </c>
      <c r="G180" s="183">
        <v>373.07</v>
      </c>
      <c r="H180" s="178">
        <f t="shared" si="222"/>
        <v>10.092365803995641</v>
      </c>
      <c r="I180" s="229">
        <f t="shared" si="223"/>
        <v>-6.8442868557730741</v>
      </c>
      <c r="J180" s="183">
        <f t="shared" si="188"/>
        <v>85.79000000000002</v>
      </c>
      <c r="K180" s="178">
        <f t="shared" si="217"/>
        <v>-11.483697895171263</v>
      </c>
      <c r="L180" s="229">
        <f t="shared" si="195"/>
        <v>78.878231859883357</v>
      </c>
      <c r="M180" s="183">
        <f t="shared" si="212"/>
        <v>122.99568445600022</v>
      </c>
      <c r="N180" s="178">
        <f t="shared" si="218"/>
        <v>-4.3586415667986937</v>
      </c>
      <c r="O180" s="178">
        <f t="shared" si="196"/>
        <v>9.8414764760925912</v>
      </c>
      <c r="P180" s="209"/>
      <c r="Q180" s="178">
        <f>SUM(D176:D180)</f>
        <v>2206.7200000000003</v>
      </c>
      <c r="R180" s="178">
        <f t="shared" si="226"/>
        <v>26.252674699346645</v>
      </c>
      <c r="S180" s="178">
        <f t="shared" si="228"/>
        <v>22.502997735044627</v>
      </c>
      <c r="T180" s="183">
        <f>SUM(G176:G180)</f>
        <v>1727.86</v>
      </c>
      <c r="U180" s="178">
        <f t="shared" si="227"/>
        <v>27.537109072254729</v>
      </c>
      <c r="V180" s="178">
        <f t="shared" si="229"/>
        <v>-2.2786528292282893</v>
      </c>
      <c r="W180" s="263">
        <f t="shared" si="193"/>
        <v>478.86000000000035</v>
      </c>
      <c r="X180" s="183">
        <f t="shared" si="199"/>
        <v>1341.9150858175146</v>
      </c>
      <c r="Y180" s="183">
        <f t="shared" si="194"/>
        <v>127.7140509069022</v>
      </c>
      <c r="Z180" s="265">
        <f t="shared" si="199"/>
        <v>25.359505657413894</v>
      </c>
    </row>
    <row r="181" spans="1:26" s="60" customFormat="1" ht="12" customHeight="1">
      <c r="A181" s="612"/>
      <c r="B181" s="301">
        <v>6</v>
      </c>
      <c r="C181" s="65" t="s">
        <v>26</v>
      </c>
      <c r="D181" s="181">
        <v>449.43</v>
      </c>
      <c r="E181" s="179">
        <f t="shared" si="220"/>
        <v>-2.0550930567057479</v>
      </c>
      <c r="F181" s="231">
        <f t="shared" ref="F181:F187" si="230">((D181/D169)-1)*100</f>
        <v>13.275027724569011</v>
      </c>
      <c r="G181" s="181">
        <v>319.57</v>
      </c>
      <c r="H181" s="179">
        <f t="shared" ref="H181:H187" si="231">((G181/G180)-1)*100</f>
        <v>-14.340472297424078</v>
      </c>
      <c r="I181" s="231">
        <f t="shared" ref="I181:I187" si="232">((G181/G169)-1)*100</f>
        <v>-19.153511434932192</v>
      </c>
      <c r="J181" s="181">
        <f t="shared" si="188"/>
        <v>129.86000000000001</v>
      </c>
      <c r="K181" s="179">
        <f t="shared" si="217"/>
        <v>51.369623499242323</v>
      </c>
      <c r="L181" s="231">
        <f t="shared" si="195"/>
        <v>8674.3243243242177</v>
      </c>
      <c r="M181" s="181">
        <f t="shared" si="212"/>
        <v>140.6358544293895</v>
      </c>
      <c r="N181" s="179">
        <f t="shared" si="218"/>
        <v>14.342104807506285</v>
      </c>
      <c r="O181" s="179">
        <f t="shared" si="196"/>
        <v>40.111252492310399</v>
      </c>
      <c r="P181" s="209"/>
      <c r="Q181" s="179">
        <f>SUM(D176:D181)</f>
        <v>2656.15</v>
      </c>
      <c r="R181" s="179">
        <f t="shared" si="226"/>
        <v>20.366426189095122</v>
      </c>
      <c r="S181" s="179">
        <f t="shared" si="228"/>
        <v>20.837351918912539</v>
      </c>
      <c r="T181" s="181">
        <f>SUM(G176:G181)</f>
        <v>2047.4299999999998</v>
      </c>
      <c r="U181" s="179">
        <f t="shared" si="227"/>
        <v>18.495132707511019</v>
      </c>
      <c r="V181" s="179">
        <f t="shared" si="229"/>
        <v>-5.3618559417221707</v>
      </c>
      <c r="W181" s="266">
        <f t="shared" si="193"/>
        <v>608.72000000000025</v>
      </c>
      <c r="X181" s="181">
        <f t="shared" si="199"/>
        <v>1654.7420005765327</v>
      </c>
      <c r="Y181" s="181">
        <f t="shared" si="194"/>
        <v>129.73093097199907</v>
      </c>
      <c r="Z181" s="267">
        <f t="shared" si="199"/>
        <v>27.683560493854721</v>
      </c>
    </row>
    <row r="182" spans="1:26" s="60" customFormat="1" ht="12" customHeight="1">
      <c r="A182" s="612"/>
      <c r="B182" s="301">
        <v>7</v>
      </c>
      <c r="C182" s="46" t="s">
        <v>27</v>
      </c>
      <c r="D182" s="182">
        <v>356.09</v>
      </c>
      <c r="E182" s="180">
        <f t="shared" si="220"/>
        <v>-20.768529025654725</v>
      </c>
      <c r="F182" s="233">
        <f t="shared" si="230"/>
        <v>1.5890676708889551</v>
      </c>
      <c r="G182" s="182">
        <v>317.19</v>
      </c>
      <c r="H182" s="180">
        <f t="shared" si="231"/>
        <v>-0.74475075883218</v>
      </c>
      <c r="I182" s="229">
        <f t="shared" si="232"/>
        <v>17.896966993755559</v>
      </c>
      <c r="J182" s="183">
        <f t="shared" si="188"/>
        <v>38.899999999999977</v>
      </c>
      <c r="K182" s="178">
        <f t="shared" si="217"/>
        <v>-70.044663483751762</v>
      </c>
      <c r="L182" s="229">
        <f t="shared" si="195"/>
        <v>-52.258222876779584</v>
      </c>
      <c r="M182" s="183">
        <f t="shared" si="212"/>
        <v>112.26394274724927</v>
      </c>
      <c r="N182" s="178">
        <f t="shared" si="218"/>
        <v>-20.174024467128472</v>
      </c>
      <c r="O182" s="178">
        <f t="shared" si="196"/>
        <v>-13.832331516832275</v>
      </c>
      <c r="P182" s="209"/>
      <c r="Q182" s="180">
        <f>SUM(D176:D182)</f>
        <v>3012.2400000000002</v>
      </c>
      <c r="R182" s="180">
        <f t="shared" si="226"/>
        <v>13.40624588219792</v>
      </c>
      <c r="S182" s="180">
        <f t="shared" si="228"/>
        <v>18.190093540084142</v>
      </c>
      <c r="T182" s="182">
        <f>SUM(G176:G182)</f>
        <v>2364.62</v>
      </c>
      <c r="U182" s="180">
        <f t="shared" si="227"/>
        <v>15.492104736181457</v>
      </c>
      <c r="V182" s="180">
        <f t="shared" si="229"/>
        <v>-2.7893458089925049</v>
      </c>
      <c r="W182" s="263">
        <f t="shared" si="193"/>
        <v>647.62000000000035</v>
      </c>
      <c r="X182" s="183">
        <f t="shared" si="199"/>
        <v>457.47611259361281</v>
      </c>
      <c r="Y182" s="183">
        <f t="shared" si="194"/>
        <v>127.38791010817808</v>
      </c>
      <c r="Z182" s="265">
        <f t="shared" si="199"/>
        <v>21.581419777151712</v>
      </c>
    </row>
    <row r="183" spans="1:26" s="60" customFormat="1" ht="12" customHeight="1">
      <c r="A183" s="612"/>
      <c r="B183" s="301">
        <v>8</v>
      </c>
      <c r="C183" s="46" t="s">
        <v>28</v>
      </c>
      <c r="D183" s="183">
        <v>309.95</v>
      </c>
      <c r="E183" s="178">
        <f t="shared" si="220"/>
        <v>-12.957398410514198</v>
      </c>
      <c r="F183" s="229">
        <f t="shared" si="230"/>
        <v>-9.6118515062261327</v>
      </c>
      <c r="G183" s="183">
        <v>290.12</v>
      </c>
      <c r="H183" s="178">
        <f t="shared" si="231"/>
        <v>-8.5343169709007238</v>
      </c>
      <c r="I183" s="229">
        <f t="shared" si="232"/>
        <v>2.7155248716587144</v>
      </c>
      <c r="J183" s="183">
        <f t="shared" si="188"/>
        <v>19.829999999999984</v>
      </c>
      <c r="K183" s="178">
        <f t="shared" si="217"/>
        <v>-49.023136246786649</v>
      </c>
      <c r="L183" s="229">
        <f t="shared" si="195"/>
        <v>-67.201455507773787</v>
      </c>
      <c r="M183" s="183">
        <f t="shared" si="212"/>
        <v>106.83510271611748</v>
      </c>
      <c r="N183" s="178">
        <f t="shared" si="218"/>
        <v>-4.8357824411657031</v>
      </c>
      <c r="O183" s="178">
        <f t="shared" si="196"/>
        <v>-12.001473383198579</v>
      </c>
      <c r="P183" s="209"/>
      <c r="Q183" s="178">
        <f>SUM(D176:D183)</f>
        <v>3322.19</v>
      </c>
      <c r="R183" s="178">
        <f>((Q183/Q182)-1)*100</f>
        <v>10.289684752874928</v>
      </c>
      <c r="S183" s="178">
        <f t="shared" si="228"/>
        <v>14.893050440075406</v>
      </c>
      <c r="T183" s="183">
        <f>SUM(G176:G183)</f>
        <v>2654.74</v>
      </c>
      <c r="U183" s="178">
        <f>((T183/T182)-1)*100</f>
        <v>12.269201816782394</v>
      </c>
      <c r="V183" s="178">
        <f t="shared" si="229"/>
        <v>-2.2166399009915572</v>
      </c>
      <c r="W183" s="263">
        <f t="shared" si="193"/>
        <v>667.45000000000027</v>
      </c>
      <c r="X183" s="183">
        <f t="shared" si="199"/>
        <v>277.88031478231323</v>
      </c>
      <c r="Y183" s="183">
        <f t="shared" si="194"/>
        <v>125.14182179799154</v>
      </c>
      <c r="Z183" s="265">
        <f t="shared" si="199"/>
        <v>17.49754797108929</v>
      </c>
    </row>
    <row r="184" spans="1:26" s="60" customFormat="1" ht="12" customHeight="1">
      <c r="A184" s="612"/>
      <c r="B184" s="301">
        <v>9</v>
      </c>
      <c r="C184" s="65" t="s">
        <v>29</v>
      </c>
      <c r="D184" s="181">
        <v>476.22</v>
      </c>
      <c r="E184" s="179">
        <f t="shared" si="220"/>
        <v>53.644136150992104</v>
      </c>
      <c r="F184" s="231">
        <f t="shared" si="230"/>
        <v>21.135502251163739</v>
      </c>
      <c r="G184" s="181">
        <v>368.72</v>
      </c>
      <c r="H184" s="179">
        <f t="shared" si="231"/>
        <v>27.092237694747002</v>
      </c>
      <c r="I184" s="231">
        <f t="shared" si="232"/>
        <v>1.2077294685990392</v>
      </c>
      <c r="J184" s="181">
        <f t="shared" si="188"/>
        <v>107.5</v>
      </c>
      <c r="K184" s="179">
        <f t="shared" si="217"/>
        <v>442.1079172970251</v>
      </c>
      <c r="L184" s="231">
        <f t="shared" si="195"/>
        <v>273.1343283582089</v>
      </c>
      <c r="M184" s="181">
        <f t="shared" si="212"/>
        <v>129.1549142981124</v>
      </c>
      <c r="N184" s="179">
        <f t="shared" si="218"/>
        <v>20.891833315594035</v>
      </c>
      <c r="O184" s="179">
        <f t="shared" si="196"/>
        <v>19.689971198047228</v>
      </c>
      <c r="P184" s="209"/>
      <c r="Q184" s="179">
        <f>SUM(D176:D184)</f>
        <v>3798.41</v>
      </c>
      <c r="R184" s="179">
        <f>((Q184/Q183)-1)*100</f>
        <v>14.334520301367458</v>
      </c>
      <c r="S184" s="179">
        <f t="shared" si="228"/>
        <v>15.640184127525369</v>
      </c>
      <c r="T184" s="181">
        <f>SUM(G176:G184)</f>
        <v>3023.46</v>
      </c>
      <c r="U184" s="179">
        <f>((T184/T183)-1)*100</f>
        <v>13.889119085108149</v>
      </c>
      <c r="V184" s="179">
        <f t="shared" ref="V184:V189" si="233">((T184/T172)-1)*100</f>
        <v>-1.8114859510788284</v>
      </c>
      <c r="W184" s="266">
        <f t="shared" si="193"/>
        <v>774.94999999999982</v>
      </c>
      <c r="X184" s="181">
        <f t="shared" si="199"/>
        <v>277.21475856697799</v>
      </c>
      <c r="Y184" s="181">
        <f t="shared" si="194"/>
        <v>125.63123044458997</v>
      </c>
      <c r="Z184" s="267">
        <f t="shared" si="199"/>
        <v>17.773637016147468</v>
      </c>
    </row>
    <row r="185" spans="1:26" s="60" customFormat="1" ht="12" customHeight="1">
      <c r="A185" s="612"/>
      <c r="B185" s="301">
        <v>10</v>
      </c>
      <c r="C185" s="46" t="s">
        <v>30</v>
      </c>
      <c r="D185" s="182">
        <v>554.65</v>
      </c>
      <c r="E185" s="180">
        <f t="shared" si="220"/>
        <v>16.469278904707906</v>
      </c>
      <c r="F185" s="233">
        <f t="shared" si="230"/>
        <v>22.129252449631174</v>
      </c>
      <c r="G185" s="182">
        <v>414.82</v>
      </c>
      <c r="H185" s="180">
        <f t="shared" si="231"/>
        <v>12.502712085050982</v>
      </c>
      <c r="I185" s="229">
        <f t="shared" si="232"/>
        <v>6.9592347162416468</v>
      </c>
      <c r="J185" s="183">
        <f t="shared" si="188"/>
        <v>139.82999999999998</v>
      </c>
      <c r="K185" s="178">
        <f t="shared" si="217"/>
        <v>30.074418604651143</v>
      </c>
      <c r="L185" s="229">
        <f t="shared" si="195"/>
        <v>110.84137515078409</v>
      </c>
      <c r="M185" s="183">
        <f t="shared" si="212"/>
        <v>133.70859649968659</v>
      </c>
      <c r="N185" s="178">
        <f t="shared" si="218"/>
        <v>3.5257521762303901</v>
      </c>
      <c r="O185" s="178">
        <f t="shared" si="196"/>
        <v>14.18299015847948</v>
      </c>
      <c r="P185" s="209"/>
      <c r="Q185" s="180">
        <f>SUM(D176:D185)</f>
        <v>4353.0599999999995</v>
      </c>
      <c r="R185" s="180">
        <f>((Q185/Q184)-1)*100</f>
        <v>14.602162483776105</v>
      </c>
      <c r="S185" s="180">
        <f t="shared" ref="S185:S190" si="234">((Q185/Q173)-1)*100</f>
        <v>16.428401398298398</v>
      </c>
      <c r="T185" s="182">
        <f>SUM(G176:G185)</f>
        <v>3438.28</v>
      </c>
      <c r="U185" s="180">
        <f>((T185/T184)-1)*100</f>
        <v>13.720042600199767</v>
      </c>
      <c r="V185" s="180">
        <f t="shared" si="233"/>
        <v>-0.83038415722784809</v>
      </c>
      <c r="W185" s="263">
        <f t="shared" si="193"/>
        <v>914.77999999999929</v>
      </c>
      <c r="X185" s="183">
        <f t="shared" si="199"/>
        <v>236.61318810715284</v>
      </c>
      <c r="Y185" s="183">
        <f t="shared" si="194"/>
        <v>126.60574473283151</v>
      </c>
      <c r="Z185" s="265">
        <f t="shared" si="199"/>
        <v>17.403299799899475</v>
      </c>
    </row>
    <row r="186" spans="1:26" s="60" customFormat="1" ht="12" customHeight="1">
      <c r="A186" s="612"/>
      <c r="B186" s="301">
        <v>11</v>
      </c>
      <c r="C186" s="46" t="s">
        <v>31</v>
      </c>
      <c r="D186" s="183">
        <v>449.65</v>
      </c>
      <c r="E186" s="178">
        <f t="shared" ref="E186:E192" si="235">((D186/D185)-1)*100</f>
        <v>-18.930857297394756</v>
      </c>
      <c r="F186" s="229">
        <f t="shared" si="230"/>
        <v>9.3081485803189423</v>
      </c>
      <c r="G186" s="183">
        <v>398.65</v>
      </c>
      <c r="H186" s="178">
        <f t="shared" si="231"/>
        <v>-3.8980762740465802</v>
      </c>
      <c r="I186" s="229">
        <f t="shared" si="232"/>
        <v>14.085796869186961</v>
      </c>
      <c r="J186" s="183">
        <f t="shared" si="188"/>
        <v>51</v>
      </c>
      <c r="K186" s="178">
        <f t="shared" si="217"/>
        <v>-63.52714009869127</v>
      </c>
      <c r="L186" s="229">
        <f t="shared" si="195"/>
        <v>-17.648958501533997</v>
      </c>
      <c r="M186" s="183">
        <f t="shared" si="212"/>
        <v>112.79317697228146</v>
      </c>
      <c r="N186" s="178">
        <f t="shared" si="218"/>
        <v>-15.642539129826371</v>
      </c>
      <c r="O186" s="178">
        <f t="shared" si="196"/>
        <v>-4.1877678203415369</v>
      </c>
      <c r="P186" s="209"/>
      <c r="Q186" s="178">
        <f>SUM(D176:D186)</f>
        <v>4802.7099999999991</v>
      </c>
      <c r="R186" s="178">
        <f>((Q186/Q185)-1)*100</f>
        <v>10.329515329446416</v>
      </c>
      <c r="S186" s="178">
        <f t="shared" si="234"/>
        <v>15.722653661639585</v>
      </c>
      <c r="T186" s="183">
        <f>SUM(G176:G186)</f>
        <v>3836.9300000000003</v>
      </c>
      <c r="U186" s="178">
        <f>((T186/T185)-1)*100</f>
        <v>11.594460020708031</v>
      </c>
      <c r="V186" s="178">
        <f t="shared" si="233"/>
        <v>0.53530721865586717</v>
      </c>
      <c r="W186" s="263">
        <f t="shared" si="193"/>
        <v>965.77999999999884</v>
      </c>
      <c r="X186" s="183">
        <f t="shared" si="199"/>
        <v>189.42431598189896</v>
      </c>
      <c r="Y186" s="183">
        <f t="shared" si="194"/>
        <v>125.17064423901397</v>
      </c>
      <c r="Z186" s="265">
        <f t="shared" si="199"/>
        <v>15.10648036311515</v>
      </c>
    </row>
    <row r="187" spans="1:26" s="60" customFormat="1" ht="12" customHeight="1">
      <c r="A187" s="613"/>
      <c r="B187" s="302">
        <v>12</v>
      </c>
      <c r="C187" s="65" t="s">
        <v>32</v>
      </c>
      <c r="D187" s="181">
        <v>304.17</v>
      </c>
      <c r="E187" s="179">
        <f t="shared" si="235"/>
        <v>-32.354053152451897</v>
      </c>
      <c r="F187" s="231">
        <f t="shared" si="230"/>
        <v>7.2947899396804239</v>
      </c>
      <c r="G187" s="181">
        <v>302.08999999999997</v>
      </c>
      <c r="H187" s="179">
        <f t="shared" si="231"/>
        <v>-24.221748400852881</v>
      </c>
      <c r="I187" s="231">
        <f t="shared" si="232"/>
        <v>11.934934044760626</v>
      </c>
      <c r="J187" s="181">
        <f t="shared" si="188"/>
        <v>2.0800000000000409</v>
      </c>
      <c r="K187" s="179">
        <f t="shared" si="217"/>
        <v>-95.92156862745091</v>
      </c>
      <c r="L187" s="231">
        <f t="shared" si="195"/>
        <v>-84.717119764878476</v>
      </c>
      <c r="M187" s="181">
        <f t="shared" si="212"/>
        <v>100.68853652884904</v>
      </c>
      <c r="N187" s="179">
        <f t="shared" si="218"/>
        <v>-10.731713361001516</v>
      </c>
      <c r="O187" s="179">
        <f t="shared" si="196"/>
        <v>-4.1453940583238147</v>
      </c>
      <c r="P187" s="209"/>
      <c r="Q187" s="179">
        <f>SUM(D176:D187)</f>
        <v>5106.8799999999992</v>
      </c>
      <c r="R187" s="179">
        <f>((Q187/Q186)-1)*100</f>
        <v>6.3332993247562364</v>
      </c>
      <c r="S187" s="179">
        <f t="shared" si="234"/>
        <v>15.183775103300201</v>
      </c>
      <c r="T187" s="181">
        <f>SUM(G176:G187)</f>
        <v>4139.0200000000004</v>
      </c>
      <c r="U187" s="179">
        <f>((T187/T186)-1)*100</f>
        <v>7.8732215599450539</v>
      </c>
      <c r="V187" s="179">
        <f t="shared" si="233"/>
        <v>1.288181715846326</v>
      </c>
      <c r="W187" s="266">
        <f t="shared" si="193"/>
        <v>967.85999999999876</v>
      </c>
      <c r="X187" s="181">
        <f t="shared" si="199"/>
        <v>178.68125539879051</v>
      </c>
      <c r="Y187" s="181">
        <f t="shared" si="194"/>
        <v>123.38379616430939</v>
      </c>
      <c r="Z187" s="267">
        <f t="shared" si="199"/>
        <v>13.718869419965053</v>
      </c>
    </row>
    <row r="188" spans="1:26" s="60" customFormat="1" ht="12" customHeight="1">
      <c r="A188" s="611">
        <v>2004</v>
      </c>
      <c r="B188" s="303">
        <v>1</v>
      </c>
      <c r="C188" s="79" t="s">
        <v>21</v>
      </c>
      <c r="D188" s="182">
        <v>386.55</v>
      </c>
      <c r="E188" s="180">
        <f t="shared" si="235"/>
        <v>27.083538810533582</v>
      </c>
      <c r="F188" s="233">
        <f t="shared" ref="F188:F193" si="236">((D188/D176)-1)*100</f>
        <v>-7.559307442127416</v>
      </c>
      <c r="G188" s="182">
        <v>335.97</v>
      </c>
      <c r="H188" s="180">
        <f t="shared" ref="H188:H193" si="237">((G188/G187)-1)*100</f>
        <v>11.215200767983081</v>
      </c>
      <c r="I188" s="233">
        <f t="shared" ref="I188:I193" si="238">((G188/G176)-1)*100</f>
        <v>8.5910986134005718</v>
      </c>
      <c r="J188" s="183">
        <f t="shared" si="188"/>
        <v>50.579999999999984</v>
      </c>
      <c r="K188" s="178">
        <f t="shared" si="217"/>
        <v>2331.7307692307209</v>
      </c>
      <c r="L188" s="229">
        <f t="shared" si="195"/>
        <v>-53.498207226257264</v>
      </c>
      <c r="M188" s="183">
        <f t="shared" si="212"/>
        <v>115.05491561746584</v>
      </c>
      <c r="N188" s="178">
        <f t="shared" si="218"/>
        <v>14.2681377482337</v>
      </c>
      <c r="O188" s="178">
        <f t="shared" si="196"/>
        <v>-14.872679493763751</v>
      </c>
      <c r="P188" s="209"/>
      <c r="Q188" s="180">
        <f>SUM(D188:D188)</f>
        <v>386.55</v>
      </c>
      <c r="R188" s="180" t="s">
        <v>20</v>
      </c>
      <c r="S188" s="180">
        <f t="shared" si="234"/>
        <v>-7.559307442127416</v>
      </c>
      <c r="T188" s="182">
        <f>SUM(G188:G188)</f>
        <v>335.97</v>
      </c>
      <c r="U188" s="180" t="s">
        <v>20</v>
      </c>
      <c r="V188" s="180">
        <f t="shared" si="233"/>
        <v>8.5910986134005718</v>
      </c>
      <c r="W188" s="263">
        <f t="shared" si="193"/>
        <v>50.579999999999984</v>
      </c>
      <c r="X188" s="183">
        <f t="shared" si="199"/>
        <v>-53.498207226257264</v>
      </c>
      <c r="Y188" s="183">
        <f t="shared" si="194"/>
        <v>115.05491561746584</v>
      </c>
      <c r="Z188" s="265">
        <f t="shared" si="199"/>
        <v>-14.872679493763751</v>
      </c>
    </row>
    <row r="189" spans="1:26" s="60" customFormat="1" ht="12" customHeight="1">
      <c r="A189" s="612"/>
      <c r="B189" s="301">
        <v>2</v>
      </c>
      <c r="C189" s="46" t="s">
        <v>22</v>
      </c>
      <c r="D189" s="183">
        <v>403.44</v>
      </c>
      <c r="E189" s="178">
        <f t="shared" si="235"/>
        <v>4.3694218083042191</v>
      </c>
      <c r="F189" s="229">
        <f t="shared" si="236"/>
        <v>-9.8014666428188129</v>
      </c>
      <c r="G189" s="183">
        <v>353.44</v>
      </c>
      <c r="H189" s="178">
        <f t="shared" si="237"/>
        <v>5.1998690359258193</v>
      </c>
      <c r="I189" s="229">
        <f t="shared" si="238"/>
        <v>1.7620638028331248</v>
      </c>
      <c r="J189" s="183">
        <f t="shared" si="188"/>
        <v>50</v>
      </c>
      <c r="K189" s="178">
        <f t="shared" si="217"/>
        <v>-1.1466982997231812</v>
      </c>
      <c r="L189" s="229">
        <f t="shared" si="195"/>
        <v>-49.979991996798709</v>
      </c>
      <c r="M189" s="183">
        <f t="shared" si="212"/>
        <v>114.14667270258035</v>
      </c>
      <c r="N189" s="178">
        <f t="shared" si="218"/>
        <v>-0.78939948807160709</v>
      </c>
      <c r="O189" s="178">
        <f t="shared" si="196"/>
        <v>-11.363301817518757</v>
      </c>
      <c r="P189" s="209"/>
      <c r="Q189" s="178">
        <f>SUM(D188:D189)</f>
        <v>789.99</v>
      </c>
      <c r="R189" s="178">
        <f t="shared" ref="R189:R194" si="239">((Q189/Q188)-1)*100</f>
        <v>104.36942180830422</v>
      </c>
      <c r="S189" s="178">
        <f t="shared" si="234"/>
        <v>-8.7181087077093817</v>
      </c>
      <c r="T189" s="183">
        <f>SUM(G188:G189)</f>
        <v>689.41000000000008</v>
      </c>
      <c r="U189" s="178">
        <f t="shared" ref="U189:U194" si="240">((T189/T188)-1)*100</f>
        <v>105.19986903592584</v>
      </c>
      <c r="V189" s="178">
        <f t="shared" si="233"/>
        <v>4.9793668438123495</v>
      </c>
      <c r="W189" s="263">
        <f t="shared" si="193"/>
        <v>100.57999999999993</v>
      </c>
      <c r="X189" s="183">
        <f t="shared" si="199"/>
        <v>-51.813347386575991</v>
      </c>
      <c r="Y189" s="183">
        <f t="shared" si="194"/>
        <v>114.58928649134765</v>
      </c>
      <c r="Z189" s="265">
        <f t="shared" si="199"/>
        <v>-13.047778781044418</v>
      </c>
    </row>
    <row r="190" spans="1:26" s="60" customFormat="1" ht="12" customHeight="1">
      <c r="A190" s="612"/>
      <c r="B190" s="301">
        <v>3</v>
      </c>
      <c r="C190" s="65" t="s">
        <v>23</v>
      </c>
      <c r="D190" s="181">
        <v>469.7</v>
      </c>
      <c r="E190" s="179">
        <f t="shared" si="235"/>
        <v>16.423755700971633</v>
      </c>
      <c r="F190" s="231">
        <f t="shared" si="236"/>
        <v>5.1653493943532691</v>
      </c>
      <c r="G190" s="181">
        <v>396.07</v>
      </c>
      <c r="H190" s="179">
        <f t="shared" si="237"/>
        <v>12.061453146220003</v>
      </c>
      <c r="I190" s="231">
        <f t="shared" si="238"/>
        <v>10.261406976420485</v>
      </c>
      <c r="J190" s="181">
        <f t="shared" si="188"/>
        <v>73.63</v>
      </c>
      <c r="K190" s="179">
        <f t="shared" si="217"/>
        <v>47.259999999999991</v>
      </c>
      <c r="L190" s="231">
        <f t="shared" si="195"/>
        <v>-15.774422328986526</v>
      </c>
      <c r="M190" s="181">
        <f t="shared" si="212"/>
        <v>118.59014820612519</v>
      </c>
      <c r="N190" s="179">
        <f t="shared" si="218"/>
        <v>3.8927770721120636</v>
      </c>
      <c r="O190" s="179">
        <f t="shared" si="196"/>
        <v>-4.6217962583744328</v>
      </c>
      <c r="P190" s="209"/>
      <c r="Q190" s="179">
        <f>SUM(D188:D190)</f>
        <v>1259.69</v>
      </c>
      <c r="R190" s="179">
        <f t="shared" si="239"/>
        <v>59.456448815807803</v>
      </c>
      <c r="S190" s="179">
        <f t="shared" si="234"/>
        <v>-3.9921650521694829</v>
      </c>
      <c r="T190" s="181">
        <f>SUM(G188:G190)</f>
        <v>1085.48</v>
      </c>
      <c r="U190" s="179">
        <f t="shared" si="240"/>
        <v>57.450573678942838</v>
      </c>
      <c r="V190" s="179">
        <f t="shared" ref="V190:V195" si="241">((T190/T178)-1)*100</f>
        <v>6.8469958264430142</v>
      </c>
      <c r="W190" s="266">
        <f t="shared" si="193"/>
        <v>174.21000000000004</v>
      </c>
      <c r="X190" s="181">
        <f t="shared" si="199"/>
        <v>-41.175080195846704</v>
      </c>
      <c r="Y190" s="181">
        <f t="shared" si="194"/>
        <v>116.04912112613775</v>
      </c>
      <c r="Z190" s="267">
        <f t="shared" si="199"/>
        <v>-10.144563068688516</v>
      </c>
    </row>
    <row r="191" spans="1:26" s="60" customFormat="1" ht="12" customHeight="1">
      <c r="A191" s="612"/>
      <c r="B191" s="301">
        <v>4</v>
      </c>
      <c r="C191" s="46" t="s">
        <v>24</v>
      </c>
      <c r="D191" s="183">
        <v>388.64</v>
      </c>
      <c r="E191" s="178">
        <f t="shared" si="235"/>
        <v>-17.257824143070046</v>
      </c>
      <c r="F191" s="229">
        <f t="shared" si="236"/>
        <v>-10.819431377498345</v>
      </c>
      <c r="G191" s="183">
        <v>381.91</v>
      </c>
      <c r="H191" s="178">
        <f t="shared" si="237"/>
        <v>-3.5751256091094974</v>
      </c>
      <c r="I191" s="233">
        <f t="shared" si="238"/>
        <v>12.701035795437775</v>
      </c>
      <c r="J191" s="183">
        <f t="shared" si="188"/>
        <v>6.7299999999999613</v>
      </c>
      <c r="K191" s="178">
        <f t="shared" si="217"/>
        <v>-90.859703925030615</v>
      </c>
      <c r="L191" s="229">
        <f t="shared" si="195"/>
        <v>-93.056128765992611</v>
      </c>
      <c r="M191" s="183">
        <f t="shared" si="212"/>
        <v>101.76219528161083</v>
      </c>
      <c r="N191" s="178">
        <f t="shared" si="218"/>
        <v>-14.190009186315521</v>
      </c>
      <c r="O191" s="178">
        <f t="shared" si="196"/>
        <v>-20.869787936667972</v>
      </c>
      <c r="P191" s="209"/>
      <c r="Q191" s="178">
        <f>SUM(D188:D191)</f>
        <v>1648.33</v>
      </c>
      <c r="R191" s="178">
        <f t="shared" si="239"/>
        <v>30.852035024490142</v>
      </c>
      <c r="S191" s="178">
        <f t="shared" ref="S191:S196" si="242">((Q191/Q179)-1)*100</f>
        <v>-5.6943919993592278</v>
      </c>
      <c r="T191" s="183">
        <f>SUM(G188:G191)</f>
        <v>1467.39</v>
      </c>
      <c r="U191" s="178">
        <f t="shared" si="240"/>
        <v>35.183513284445603</v>
      </c>
      <c r="V191" s="178">
        <f t="shared" si="241"/>
        <v>8.3112511902213804</v>
      </c>
      <c r="W191" s="263">
        <f t="shared" si="193"/>
        <v>180.93999999999983</v>
      </c>
      <c r="X191" s="183">
        <f t="shared" si="199"/>
        <v>-53.967486707202347</v>
      </c>
      <c r="Y191" s="183">
        <f t="shared" si="194"/>
        <v>112.33073688658092</v>
      </c>
      <c r="Z191" s="265">
        <f t="shared" si="199"/>
        <v>-12.930921797757854</v>
      </c>
    </row>
    <row r="192" spans="1:26" s="60" customFormat="1" ht="12" customHeight="1">
      <c r="A192" s="612"/>
      <c r="B192" s="301">
        <v>5</v>
      </c>
      <c r="C192" s="46" t="s">
        <v>25</v>
      </c>
      <c r="D192" s="183">
        <v>465.04</v>
      </c>
      <c r="E192" s="178">
        <f t="shared" si="235"/>
        <v>19.658295594895026</v>
      </c>
      <c r="F192" s="229">
        <f t="shared" si="236"/>
        <v>1.3468160223161663</v>
      </c>
      <c r="G192" s="183">
        <v>391.47</v>
      </c>
      <c r="H192" s="178">
        <f t="shared" si="237"/>
        <v>2.5032075619910499</v>
      </c>
      <c r="I192" s="229">
        <f t="shared" si="238"/>
        <v>4.9320502854692139</v>
      </c>
      <c r="J192" s="183">
        <f t="shared" si="188"/>
        <v>73.569999999999993</v>
      </c>
      <c r="K192" s="178">
        <f t="shared" si="217"/>
        <v>993.16493313522164</v>
      </c>
      <c r="L192" s="229">
        <f t="shared" si="195"/>
        <v>-14.244084392120326</v>
      </c>
      <c r="M192" s="183">
        <f t="shared" si="212"/>
        <v>118.79326640611029</v>
      </c>
      <c r="N192" s="178">
        <f t="shared" si="218"/>
        <v>16.73614752253394</v>
      </c>
      <c r="O192" s="178">
        <f t="shared" si="196"/>
        <v>-3.4167199186515229</v>
      </c>
      <c r="P192" s="209"/>
      <c r="Q192" s="178">
        <f>SUM(D188:D192)</f>
        <v>2113.37</v>
      </c>
      <c r="R192" s="178">
        <f t="shared" si="239"/>
        <v>28.212797194736481</v>
      </c>
      <c r="S192" s="178">
        <f t="shared" si="242"/>
        <v>-4.230260295823685</v>
      </c>
      <c r="T192" s="183">
        <f>SUM(G188:G192)</f>
        <v>1858.8600000000001</v>
      </c>
      <c r="U192" s="178">
        <f t="shared" si="240"/>
        <v>26.6779792693149</v>
      </c>
      <c r="V192" s="178">
        <f t="shared" si="241"/>
        <v>7.5816327711736076</v>
      </c>
      <c r="W192" s="263">
        <f t="shared" si="193"/>
        <v>254.50999999999976</v>
      </c>
      <c r="X192" s="183">
        <f t="shared" si="199"/>
        <v>-46.85085411184906</v>
      </c>
      <c r="Y192" s="183">
        <f t="shared" si="194"/>
        <v>113.69172503577461</v>
      </c>
      <c r="Z192" s="265">
        <f t="shared" si="199"/>
        <v>-10.979469973393318</v>
      </c>
    </row>
    <row r="193" spans="1:26" s="60" customFormat="1" ht="12" customHeight="1">
      <c r="A193" s="612"/>
      <c r="B193" s="301">
        <v>6</v>
      </c>
      <c r="C193" s="65" t="s">
        <v>26</v>
      </c>
      <c r="D193" s="181">
        <v>477.86</v>
      </c>
      <c r="E193" s="179">
        <f t="shared" ref="E193:E198" si="243">((D193/D192)-1)*100</f>
        <v>2.7567521073456058</v>
      </c>
      <c r="F193" s="231">
        <f t="shared" si="236"/>
        <v>6.3257904456756275</v>
      </c>
      <c r="G193" s="181">
        <v>412.37</v>
      </c>
      <c r="H193" s="179">
        <f t="shared" si="237"/>
        <v>5.3388509975221599</v>
      </c>
      <c r="I193" s="231">
        <f t="shared" si="238"/>
        <v>29.039021184716972</v>
      </c>
      <c r="J193" s="181">
        <f t="shared" si="188"/>
        <v>65.490000000000009</v>
      </c>
      <c r="K193" s="179">
        <f t="shared" si="217"/>
        <v>-10.982737528884034</v>
      </c>
      <c r="L193" s="231">
        <f t="shared" si="195"/>
        <v>-49.568766363776376</v>
      </c>
      <c r="M193" s="181">
        <f t="shared" si="212"/>
        <v>115.88136867376386</v>
      </c>
      <c r="N193" s="179">
        <f t="shared" si="218"/>
        <v>-2.4512313032893029</v>
      </c>
      <c r="O193" s="179">
        <f t="shared" si="196"/>
        <v>-17.601831237178832</v>
      </c>
      <c r="P193" s="209"/>
      <c r="Q193" s="179">
        <f>SUM(D188:D193)</f>
        <v>2591.23</v>
      </c>
      <c r="R193" s="179">
        <f t="shared" si="239"/>
        <v>22.61127961502245</v>
      </c>
      <c r="S193" s="179">
        <f t="shared" si="242"/>
        <v>-2.4441390734710078</v>
      </c>
      <c r="T193" s="181">
        <f>SUM(G188:G193)</f>
        <v>2271.23</v>
      </c>
      <c r="U193" s="179">
        <f t="shared" si="240"/>
        <v>22.184026769095034</v>
      </c>
      <c r="V193" s="179">
        <f t="shared" si="241"/>
        <v>10.930776632168149</v>
      </c>
      <c r="W193" s="266">
        <f t="shared" si="193"/>
        <v>320</v>
      </c>
      <c r="X193" s="181">
        <f t="shared" si="199"/>
        <v>-47.430674201603381</v>
      </c>
      <c r="Y193" s="181">
        <f t="shared" si="194"/>
        <v>114.08928201899411</v>
      </c>
      <c r="Z193" s="267">
        <f t="shared" si="199"/>
        <v>-12.056992758635976</v>
      </c>
    </row>
    <row r="194" spans="1:26" s="60" customFormat="1" ht="12" customHeight="1">
      <c r="A194" s="612"/>
      <c r="B194" s="301">
        <v>7</v>
      </c>
      <c r="C194" s="79" t="s">
        <v>27</v>
      </c>
      <c r="D194" s="183">
        <v>379.54</v>
      </c>
      <c r="E194" s="178">
        <f t="shared" si="243"/>
        <v>-20.575063826225247</v>
      </c>
      <c r="F194" s="229">
        <f t="shared" ref="F194:F199" si="244">((D194/D182)-1)*100</f>
        <v>6.5854137998820672</v>
      </c>
      <c r="G194" s="183">
        <v>333.07</v>
      </c>
      <c r="H194" s="178">
        <f t="shared" ref="H194:H199" si="245">((G194/G193)-1)*100</f>
        <v>-19.230302883332929</v>
      </c>
      <c r="I194" s="233">
        <f t="shared" ref="I194:I200" si="246">((G194/G182)-1)*100</f>
        <v>5.0064630032472746</v>
      </c>
      <c r="J194" s="183">
        <f t="shared" ref="J194:J257" si="247">D194-G194</f>
        <v>46.470000000000027</v>
      </c>
      <c r="K194" s="178">
        <f t="shared" si="217"/>
        <v>-29.042601923957822</v>
      </c>
      <c r="L194" s="229">
        <f t="shared" si="195"/>
        <v>19.460154241645377</v>
      </c>
      <c r="M194" s="183">
        <f t="shared" si="212"/>
        <v>113.952022097457</v>
      </c>
      <c r="N194" s="178">
        <f t="shared" si="218"/>
        <v>-1.6649325067418452</v>
      </c>
      <c r="O194" s="178">
        <f t="shared" si="196"/>
        <v>1.5036701089398363</v>
      </c>
      <c r="P194" s="209"/>
      <c r="Q194" s="178">
        <f>SUM(D188:D194)</f>
        <v>2970.77</v>
      </c>
      <c r="R194" s="178">
        <f t="shared" si="239"/>
        <v>14.647098096270872</v>
      </c>
      <c r="S194" s="178">
        <f t="shared" si="242"/>
        <v>-1.3767163307040642</v>
      </c>
      <c r="T194" s="183">
        <f>SUM(G188:G194)</f>
        <v>2604.3000000000002</v>
      </c>
      <c r="U194" s="178">
        <f t="shared" si="240"/>
        <v>14.664741131457415</v>
      </c>
      <c r="V194" s="178">
        <f t="shared" si="241"/>
        <v>10.136089519669135</v>
      </c>
      <c r="W194" s="263">
        <f t="shared" ref="W194:W257" si="248">Q194-T194</f>
        <v>366.4699999999998</v>
      </c>
      <c r="X194" s="183">
        <f t="shared" si="199"/>
        <v>-43.412803804700353</v>
      </c>
      <c r="Y194" s="183">
        <f t="shared" ref="Y194:Y257" si="249">(Q194/T194)*100</f>
        <v>114.07172752755056</v>
      </c>
      <c r="Z194" s="265">
        <f t="shared" si="199"/>
        <v>-10.453254605809438</v>
      </c>
    </row>
    <row r="195" spans="1:26" s="60" customFormat="1" ht="12" customHeight="1">
      <c r="A195" s="612"/>
      <c r="B195" s="301">
        <v>8</v>
      </c>
      <c r="C195" s="280" t="s">
        <v>28</v>
      </c>
      <c r="D195" s="183">
        <v>261.04000000000002</v>
      </c>
      <c r="E195" s="178">
        <f t="shared" si="243"/>
        <v>-31.222005585709013</v>
      </c>
      <c r="F195" s="229">
        <f t="shared" si="244"/>
        <v>-15.779964510404898</v>
      </c>
      <c r="G195" s="183">
        <v>273.16000000000003</v>
      </c>
      <c r="H195" s="178">
        <f t="shared" si="245"/>
        <v>-17.987209895817692</v>
      </c>
      <c r="I195" s="229">
        <f t="shared" si="246"/>
        <v>-5.8458568868054561</v>
      </c>
      <c r="J195" s="183">
        <f t="shared" si="247"/>
        <v>-12.120000000000005</v>
      </c>
      <c r="K195" s="178">
        <f t="shared" si="217"/>
        <v>-126.08134280180761</v>
      </c>
      <c r="L195" s="229">
        <f t="shared" si="195"/>
        <v>-161.11951588502276</v>
      </c>
      <c r="M195" s="183">
        <f t="shared" si="212"/>
        <v>95.563039976570508</v>
      </c>
      <c r="N195" s="178">
        <f t="shared" si="218"/>
        <v>-16.137477670347433</v>
      </c>
      <c r="O195" s="178">
        <f t="shared" si="196"/>
        <v>-10.550898022253152</v>
      </c>
      <c r="P195" s="209"/>
      <c r="Q195" s="178">
        <f>SUM(D188:D195)</f>
        <v>3231.81</v>
      </c>
      <c r="R195" s="178">
        <f>((Q195/Q194)-1)*100</f>
        <v>8.7869474917277266</v>
      </c>
      <c r="S195" s="178">
        <f t="shared" si="242"/>
        <v>-2.7204946134929076</v>
      </c>
      <c r="T195" s="183">
        <f>SUM(G188:G195)</f>
        <v>2877.46</v>
      </c>
      <c r="U195" s="178">
        <f>((T195/T194)-1)*100</f>
        <v>10.488806973082966</v>
      </c>
      <c r="V195" s="178">
        <f t="shared" si="241"/>
        <v>8.3895221377611406</v>
      </c>
      <c r="W195" s="263">
        <f t="shared" si="248"/>
        <v>354.34999999999991</v>
      </c>
      <c r="X195" s="183">
        <f t="shared" si="199"/>
        <v>-46.909880889954337</v>
      </c>
      <c r="Y195" s="183">
        <f t="shared" si="249"/>
        <v>112.31468030832747</v>
      </c>
      <c r="Z195" s="265">
        <f t="shared" si="199"/>
        <v>-10.250083709321501</v>
      </c>
    </row>
    <row r="196" spans="1:26" s="60" customFormat="1" ht="12" customHeight="1">
      <c r="A196" s="612"/>
      <c r="B196" s="301">
        <v>9</v>
      </c>
      <c r="C196" s="231" t="s">
        <v>29</v>
      </c>
      <c r="D196" s="181">
        <v>491.71</v>
      </c>
      <c r="E196" s="179">
        <f t="shared" si="243"/>
        <v>88.365767698436997</v>
      </c>
      <c r="F196" s="231">
        <f t="shared" si="244"/>
        <v>3.2526983327033632</v>
      </c>
      <c r="G196" s="181">
        <v>414.3</v>
      </c>
      <c r="H196" s="179">
        <f t="shared" si="245"/>
        <v>51.66935129594377</v>
      </c>
      <c r="I196" s="231">
        <f t="shared" si="246"/>
        <v>12.361683662399647</v>
      </c>
      <c r="J196" s="181">
        <f t="shared" si="247"/>
        <v>77.409999999999968</v>
      </c>
      <c r="K196" s="179">
        <f t="shared" si="217"/>
        <v>-738.69636963696314</v>
      </c>
      <c r="L196" s="231">
        <f t="shared" si="195"/>
        <v>-27.99069767441863</v>
      </c>
      <c r="M196" s="181">
        <f t="shared" si="212"/>
        <v>118.68452811972001</v>
      </c>
      <c r="N196" s="179">
        <f t="shared" si="218"/>
        <v>24.195011113939312</v>
      </c>
      <c r="O196" s="179">
        <f t="shared" si="196"/>
        <v>-8.106843038294997</v>
      </c>
      <c r="P196" s="209"/>
      <c r="Q196" s="179">
        <f>SUM(D188:D196)</f>
        <v>3723.52</v>
      </c>
      <c r="R196" s="179">
        <f>((Q196/Q195)-1)*100</f>
        <v>15.214693933121071</v>
      </c>
      <c r="S196" s="179">
        <f t="shared" si="242"/>
        <v>-1.9716144386730194</v>
      </c>
      <c r="T196" s="181">
        <f>SUM(G188:G196)</f>
        <v>3291.76</v>
      </c>
      <c r="U196" s="179">
        <f>((T196/T195)-1)*100</f>
        <v>14.398115004205113</v>
      </c>
      <c r="V196" s="179">
        <f t="shared" ref="V196:V203" si="250">((T196/T184)-1)*100</f>
        <v>8.8739391293418901</v>
      </c>
      <c r="W196" s="266">
        <f t="shared" si="248"/>
        <v>431.75999999999976</v>
      </c>
      <c r="X196" s="181">
        <f t="shared" si="199"/>
        <v>-44.285437770178739</v>
      </c>
      <c r="Y196" s="181">
        <f t="shared" si="249"/>
        <v>113.11638758597225</v>
      </c>
      <c r="Z196" s="267">
        <f t="shared" si="199"/>
        <v>-9.9615699172328256</v>
      </c>
    </row>
    <row r="197" spans="1:26" s="60" customFormat="1" ht="12" customHeight="1">
      <c r="A197" s="612"/>
      <c r="B197" s="301">
        <v>10</v>
      </c>
      <c r="C197" s="46" t="s">
        <v>30</v>
      </c>
      <c r="D197" s="182">
        <v>435.05</v>
      </c>
      <c r="E197" s="180">
        <f t="shared" si="243"/>
        <v>-11.523052205568318</v>
      </c>
      <c r="F197" s="233">
        <f t="shared" si="244"/>
        <v>-21.563147931127734</v>
      </c>
      <c r="G197" s="182">
        <v>406.07</v>
      </c>
      <c r="H197" s="180">
        <f t="shared" si="245"/>
        <v>-1.9864832247163955</v>
      </c>
      <c r="I197" s="229">
        <f t="shared" si="246"/>
        <v>-2.109348633142083</v>
      </c>
      <c r="J197" s="183">
        <f t="shared" si="247"/>
        <v>28.980000000000018</v>
      </c>
      <c r="K197" s="178">
        <f t="shared" si="217"/>
        <v>-62.562976359643422</v>
      </c>
      <c r="L197" s="229">
        <f t="shared" si="195"/>
        <v>-79.274833726668078</v>
      </c>
      <c r="M197" s="183">
        <f t="shared" si="212"/>
        <v>107.13670056886744</v>
      </c>
      <c r="N197" s="178">
        <f t="shared" si="218"/>
        <v>-9.7298508354888504</v>
      </c>
      <c r="O197" s="178">
        <f t="shared" si="196"/>
        <v>-19.87298993964194</v>
      </c>
      <c r="P197" s="209"/>
      <c r="Q197" s="180">
        <f>SUM(D188:D197)</f>
        <v>4158.57</v>
      </c>
      <c r="R197" s="180">
        <f>((Q197/Q196)-1)*100</f>
        <v>11.683836799587489</v>
      </c>
      <c r="S197" s="180">
        <f t="shared" ref="S197:S203" si="251">((Q197/Q185)-1)*100</f>
        <v>-4.4678915521495171</v>
      </c>
      <c r="T197" s="182">
        <f>SUM(G188:G197)</f>
        <v>3697.8300000000004</v>
      </c>
      <c r="U197" s="180">
        <f>((T197/T196)-1)*100</f>
        <v>12.335954018518969</v>
      </c>
      <c r="V197" s="180">
        <f t="shared" si="250"/>
        <v>7.5488325558128011</v>
      </c>
      <c r="W197" s="263">
        <f t="shared" si="248"/>
        <v>460.73999999999933</v>
      </c>
      <c r="X197" s="183">
        <f t="shared" si="199"/>
        <v>-49.633791731345276</v>
      </c>
      <c r="Y197" s="183">
        <f t="shared" si="249"/>
        <v>112.45973990150979</v>
      </c>
      <c r="Z197" s="265">
        <f t="shared" si="199"/>
        <v>-11.173272477621909</v>
      </c>
    </row>
    <row r="198" spans="1:26" s="60" customFormat="1" ht="12" customHeight="1">
      <c r="A198" s="612"/>
      <c r="B198" s="301">
        <v>11</v>
      </c>
      <c r="C198" s="46" t="s">
        <v>31</v>
      </c>
      <c r="D198" s="183">
        <v>450.68</v>
      </c>
      <c r="E198" s="178">
        <f t="shared" si="243"/>
        <v>3.5926904953453631</v>
      </c>
      <c r="F198" s="229">
        <f t="shared" si="244"/>
        <v>0.22906705215168799</v>
      </c>
      <c r="G198" s="183">
        <v>425.19</v>
      </c>
      <c r="H198" s="178">
        <f t="shared" si="245"/>
        <v>4.7085477873272996</v>
      </c>
      <c r="I198" s="229">
        <f t="shared" si="246"/>
        <v>6.6574689577323598</v>
      </c>
      <c r="J198" s="183">
        <f t="shared" si="247"/>
        <v>25.490000000000009</v>
      </c>
      <c r="K198" s="178">
        <f t="shared" si="217"/>
        <v>-12.042788129744675</v>
      </c>
      <c r="L198" s="229">
        <f t="shared" si="195"/>
        <v>-50.019607843137237</v>
      </c>
      <c r="M198" s="183">
        <f t="shared" si="212"/>
        <v>105.9949669559491</v>
      </c>
      <c r="N198" s="178">
        <f t="shared" si="218"/>
        <v>-1.0656792741012611</v>
      </c>
      <c r="O198" s="178">
        <f t="shared" si="196"/>
        <v>-6.0271464984118612</v>
      </c>
      <c r="P198" s="209"/>
      <c r="Q198" s="178">
        <f>SUM(D188:D198)</f>
        <v>4609.25</v>
      </c>
      <c r="R198" s="178">
        <f>((Q198/Q197)-1)*100</f>
        <v>10.837379195252229</v>
      </c>
      <c r="S198" s="178">
        <f t="shared" si="251"/>
        <v>-4.0281424445781528</v>
      </c>
      <c r="T198" s="183">
        <f>SUM(G188:G198)</f>
        <v>4123.0200000000004</v>
      </c>
      <c r="U198" s="178">
        <f>((T198/T197)-1)*100</f>
        <v>11.498365257461817</v>
      </c>
      <c r="V198" s="178">
        <f t="shared" si="250"/>
        <v>7.4562215104263085</v>
      </c>
      <c r="W198" s="263">
        <f t="shared" si="248"/>
        <v>486.22999999999956</v>
      </c>
      <c r="X198" s="183">
        <f t="shared" si="199"/>
        <v>-49.654165544948114</v>
      </c>
      <c r="Y198" s="183">
        <f t="shared" si="249"/>
        <v>111.79305460560462</v>
      </c>
      <c r="Z198" s="265">
        <f t="shared" si="199"/>
        <v>-10.687481649343255</v>
      </c>
    </row>
    <row r="199" spans="1:26" s="60" customFormat="1" ht="12" customHeight="1">
      <c r="A199" s="613"/>
      <c r="B199" s="302">
        <v>12</v>
      </c>
      <c r="C199" s="46" t="s">
        <v>32</v>
      </c>
      <c r="D199" s="183">
        <v>313.61</v>
      </c>
      <c r="E199" s="178">
        <f t="shared" ref="E199:E204" si="252">((D199/D198)-1)*100</f>
        <v>-30.414041004703996</v>
      </c>
      <c r="F199" s="229">
        <f t="shared" si="244"/>
        <v>3.1035276325738881</v>
      </c>
      <c r="G199" s="183">
        <v>331.44</v>
      </c>
      <c r="H199" s="178">
        <f t="shared" si="245"/>
        <v>-22.048966344457778</v>
      </c>
      <c r="I199" s="229">
        <f t="shared" si="246"/>
        <v>9.7156476546724555</v>
      </c>
      <c r="J199" s="181">
        <f t="shared" si="247"/>
        <v>-17.829999999999984</v>
      </c>
      <c r="K199" s="179">
        <f t="shared" si="217"/>
        <v>-169.94899960768919</v>
      </c>
      <c r="L199" s="231">
        <f t="shared" si="195"/>
        <v>-957.21153846152095</v>
      </c>
      <c r="M199" s="181">
        <f t="shared" si="212"/>
        <v>94.620444122616462</v>
      </c>
      <c r="N199" s="179">
        <f t="shared" si="218"/>
        <v>-10.73119145181659</v>
      </c>
      <c r="O199" s="179">
        <f t="shared" si="196"/>
        <v>-6.0265970838636278</v>
      </c>
      <c r="P199" s="209"/>
      <c r="Q199" s="178">
        <f>SUM(D188:D199)</f>
        <v>4922.8599999999997</v>
      </c>
      <c r="R199" s="178">
        <f>((Q199/Q198)-1)*100</f>
        <v>6.8039268861528335</v>
      </c>
      <c r="S199" s="178">
        <f t="shared" si="251"/>
        <v>-3.6033742715708916</v>
      </c>
      <c r="T199" s="183">
        <f>SUM(G188:G199)</f>
        <v>4454.46</v>
      </c>
      <c r="U199" s="178">
        <f>((T199/T198)-1)*100</f>
        <v>8.0387676994047919</v>
      </c>
      <c r="V199" s="178">
        <f t="shared" si="250"/>
        <v>7.6211277065585392</v>
      </c>
      <c r="W199" s="266">
        <f t="shared" si="248"/>
        <v>468.39999999999964</v>
      </c>
      <c r="X199" s="181">
        <f t="shared" si="199"/>
        <v>-51.604570909015735</v>
      </c>
      <c r="Y199" s="181">
        <f t="shared" si="249"/>
        <v>110.51530376297013</v>
      </c>
      <c r="Z199" s="267">
        <f t="shared" si="199"/>
        <v>-10.429645384068397</v>
      </c>
    </row>
    <row r="200" spans="1:26" s="60" customFormat="1" ht="12" customHeight="1">
      <c r="A200" s="611">
        <v>2005</v>
      </c>
      <c r="B200" s="303">
        <v>1</v>
      </c>
      <c r="C200" s="79" t="s">
        <v>21</v>
      </c>
      <c r="D200" s="182">
        <v>348</v>
      </c>
      <c r="E200" s="180">
        <f t="shared" si="252"/>
        <v>10.965849303274755</v>
      </c>
      <c r="F200" s="233">
        <f t="shared" ref="F200:F205" si="253">((D200/D188)-1)*100</f>
        <v>-9.9728366317423429</v>
      </c>
      <c r="G200" s="182">
        <v>310.02</v>
      </c>
      <c r="H200" s="180">
        <f t="shared" ref="H200:H205" si="254">((G200/G199)-1)*100</f>
        <v>-6.4627081824764732</v>
      </c>
      <c r="I200" s="233">
        <f t="shared" si="246"/>
        <v>-7.7239039199928694</v>
      </c>
      <c r="J200" s="183">
        <f t="shared" si="247"/>
        <v>37.980000000000018</v>
      </c>
      <c r="K200" s="178">
        <f t="shared" si="217"/>
        <v>-313.01177790241195</v>
      </c>
      <c r="L200" s="229">
        <f t="shared" si="195"/>
        <v>-24.911032028469691</v>
      </c>
      <c r="M200" s="183">
        <f t="shared" si="212"/>
        <v>112.25082252757888</v>
      </c>
      <c r="N200" s="178">
        <f t="shared" si="218"/>
        <v>18.632736897869151</v>
      </c>
      <c r="O200" s="178">
        <f t="shared" si="196"/>
        <v>-2.4371779987306219</v>
      </c>
      <c r="P200" s="209"/>
      <c r="Q200" s="180">
        <f>SUM(D200:D200)</f>
        <v>348</v>
      </c>
      <c r="R200" s="180" t="s">
        <v>6</v>
      </c>
      <c r="S200" s="180">
        <f t="shared" si="251"/>
        <v>-9.9728366317423429</v>
      </c>
      <c r="T200" s="182">
        <f>SUM(G200:G200)</f>
        <v>310.02</v>
      </c>
      <c r="U200" s="180" t="s">
        <v>6</v>
      </c>
      <c r="V200" s="180">
        <f t="shared" si="250"/>
        <v>-7.7239039199928694</v>
      </c>
      <c r="W200" s="263">
        <f t="shared" si="248"/>
        <v>37.980000000000018</v>
      </c>
      <c r="X200" s="183">
        <f t="shared" si="199"/>
        <v>-24.911032028469691</v>
      </c>
      <c r="Y200" s="183">
        <f t="shared" si="249"/>
        <v>112.25082252757888</v>
      </c>
      <c r="Z200" s="265">
        <f t="shared" si="199"/>
        <v>-2.4371779987306219</v>
      </c>
    </row>
    <row r="201" spans="1:26" s="60" customFormat="1" ht="12" customHeight="1">
      <c r="A201" s="626"/>
      <c r="B201" s="301">
        <v>2</v>
      </c>
      <c r="C201" s="46" t="s">
        <v>22</v>
      </c>
      <c r="D201" s="183">
        <v>399.02</v>
      </c>
      <c r="E201" s="178">
        <f t="shared" si="252"/>
        <v>14.660919540229877</v>
      </c>
      <c r="F201" s="229">
        <f t="shared" si="253"/>
        <v>-1.0955780289510275</v>
      </c>
      <c r="G201" s="183">
        <v>370.16</v>
      </c>
      <c r="H201" s="178">
        <f t="shared" si="254"/>
        <v>19.398748467840797</v>
      </c>
      <c r="I201" s="229">
        <f t="shared" ref="I201:I206" si="255">((G201/G189)-1)*100</f>
        <v>4.7306473517428671</v>
      </c>
      <c r="J201" s="183">
        <f t="shared" si="247"/>
        <v>28.859999999999957</v>
      </c>
      <c r="K201" s="178">
        <f t="shared" si="217"/>
        <v>-24.012638230647866</v>
      </c>
      <c r="L201" s="229">
        <f t="shared" si="195"/>
        <v>-42.280000000000086</v>
      </c>
      <c r="M201" s="183">
        <f t="shared" si="212"/>
        <v>107.79662848497946</v>
      </c>
      <c r="N201" s="178">
        <f t="shared" si="218"/>
        <v>-3.9680725203639966</v>
      </c>
      <c r="O201" s="178">
        <f t="shared" si="196"/>
        <v>-5.5630567823439776</v>
      </c>
      <c r="P201" s="209"/>
      <c r="Q201" s="178">
        <f>SUM(D200:D201)</f>
        <v>747.02</v>
      </c>
      <c r="R201" s="178">
        <f t="shared" ref="R201:R206" si="256">((Q201/Q200)-1)*100</f>
        <v>114.6609195402299</v>
      </c>
      <c r="S201" s="178">
        <f t="shared" si="251"/>
        <v>-5.4393093583463115</v>
      </c>
      <c r="T201" s="183">
        <f>SUM(G200:G201)</f>
        <v>680.18000000000006</v>
      </c>
      <c r="U201" s="178">
        <f t="shared" ref="U201:U206" si="257">((T201/T200)-1)*100</f>
        <v>119.3987484678408</v>
      </c>
      <c r="V201" s="178">
        <f t="shared" si="250"/>
        <v>-1.3388259526261659</v>
      </c>
      <c r="W201" s="263">
        <f t="shared" si="248"/>
        <v>66.839999999999918</v>
      </c>
      <c r="X201" s="183">
        <f t="shared" si="199"/>
        <v>-33.545436468482833</v>
      </c>
      <c r="Y201" s="183">
        <f t="shared" si="249"/>
        <v>109.82681055014847</v>
      </c>
      <c r="Z201" s="265">
        <f t="shared" si="199"/>
        <v>-4.1561267087205316</v>
      </c>
    </row>
    <row r="202" spans="1:26" s="60" customFormat="1" ht="12" customHeight="1">
      <c r="A202" s="626"/>
      <c r="B202" s="301">
        <v>3</v>
      </c>
      <c r="C202" s="65" t="s">
        <v>23</v>
      </c>
      <c r="D202" s="181">
        <v>448.86</v>
      </c>
      <c r="E202" s="179">
        <f t="shared" si="252"/>
        <v>12.490601974838356</v>
      </c>
      <c r="F202" s="231">
        <f t="shared" si="253"/>
        <v>-4.436874600809027</v>
      </c>
      <c r="G202" s="181">
        <v>360.02</v>
      </c>
      <c r="H202" s="179">
        <f t="shared" si="254"/>
        <v>-2.7393559541819879</v>
      </c>
      <c r="I202" s="231">
        <f t="shared" si="255"/>
        <v>-9.1019264271467222</v>
      </c>
      <c r="J202" s="181">
        <f t="shared" si="247"/>
        <v>88.840000000000032</v>
      </c>
      <c r="K202" s="179">
        <f t="shared" si="217"/>
        <v>207.83090783090842</v>
      </c>
      <c r="L202" s="231">
        <f t="shared" si="195"/>
        <v>20.657340757843311</v>
      </c>
      <c r="M202" s="181">
        <f t="shared" si="212"/>
        <v>124.67640686628521</v>
      </c>
      <c r="N202" s="179">
        <f t="shared" si="218"/>
        <v>15.658911246614537</v>
      </c>
      <c r="O202" s="179">
        <f t="shared" si="196"/>
        <v>5.1321789813276064</v>
      </c>
      <c r="P202" s="209"/>
      <c r="Q202" s="179">
        <f>SUM(D200:D202)</f>
        <v>1195.8800000000001</v>
      </c>
      <c r="R202" s="179">
        <f t="shared" si="256"/>
        <v>60.086744665470817</v>
      </c>
      <c r="S202" s="179">
        <f t="shared" si="251"/>
        <v>-5.0655319959672536</v>
      </c>
      <c r="T202" s="181">
        <f>SUM(G200:G202)</f>
        <v>1040.2</v>
      </c>
      <c r="U202" s="179">
        <f t="shared" si="257"/>
        <v>52.93010673645211</v>
      </c>
      <c r="V202" s="179">
        <f t="shared" si="250"/>
        <v>-4.1714264657110149</v>
      </c>
      <c r="W202" s="266">
        <f t="shared" si="248"/>
        <v>155.68000000000006</v>
      </c>
      <c r="X202" s="181">
        <f t="shared" si="199"/>
        <v>-10.636588025945681</v>
      </c>
      <c r="Y202" s="181">
        <f t="shared" si="249"/>
        <v>114.9663526244953</v>
      </c>
      <c r="Z202" s="267">
        <f t="shared" si="199"/>
        <v>-0.93302602478613217</v>
      </c>
    </row>
    <row r="203" spans="1:26" s="60" customFormat="1" ht="12" customHeight="1">
      <c r="A203" s="626"/>
      <c r="B203" s="301">
        <v>4</v>
      </c>
      <c r="C203" s="79" t="s">
        <v>24</v>
      </c>
      <c r="D203" s="180">
        <v>466.64</v>
      </c>
      <c r="E203" s="180">
        <f t="shared" si="252"/>
        <v>3.9611460143474497</v>
      </c>
      <c r="F203" s="233">
        <f t="shared" si="253"/>
        <v>20.069987649238374</v>
      </c>
      <c r="G203" s="182">
        <v>432.25</v>
      </c>
      <c r="H203" s="180">
        <f t="shared" si="254"/>
        <v>20.062774290317222</v>
      </c>
      <c r="I203" s="233">
        <f t="shared" si="255"/>
        <v>13.181115969731083</v>
      </c>
      <c r="J203" s="183">
        <f t="shared" si="247"/>
        <v>34.389999999999986</v>
      </c>
      <c r="K203" s="178">
        <f t="shared" si="217"/>
        <v>-61.289959477712763</v>
      </c>
      <c r="L203" s="229">
        <f t="shared" si="195"/>
        <v>410.9955423476996</v>
      </c>
      <c r="M203" s="183">
        <f t="shared" si="212"/>
        <v>107.95604395604394</v>
      </c>
      <c r="N203" s="178">
        <f t="shared" si="218"/>
        <v>-13.411008009056413</v>
      </c>
      <c r="O203" s="178">
        <f t="shared" si="196"/>
        <v>6.0865910540673918</v>
      </c>
      <c r="P203" s="209"/>
      <c r="Q203" s="180">
        <f>SUM(D200:D203)</f>
        <v>1662.52</v>
      </c>
      <c r="R203" s="180">
        <f t="shared" si="256"/>
        <v>39.020637522159404</v>
      </c>
      <c r="S203" s="180">
        <f t="shared" si="251"/>
        <v>0.86087130610983387</v>
      </c>
      <c r="T203" s="182">
        <f>SUM(G200:G203)</f>
        <v>1472.45</v>
      </c>
      <c r="U203" s="180">
        <f t="shared" si="257"/>
        <v>41.55450874831763</v>
      </c>
      <c r="V203" s="180">
        <f t="shared" si="250"/>
        <v>0.34482993614513013</v>
      </c>
      <c r="W203" s="263">
        <f t="shared" si="248"/>
        <v>190.06999999999994</v>
      </c>
      <c r="X203" s="183">
        <f t="shared" si="199"/>
        <v>5.0458715596330972</v>
      </c>
      <c r="Y203" s="183">
        <f t="shared" si="249"/>
        <v>112.90841794288431</v>
      </c>
      <c r="Z203" s="265">
        <f t="shared" si="199"/>
        <v>0.51426801988014859</v>
      </c>
    </row>
    <row r="204" spans="1:26" s="60" customFormat="1" ht="12" customHeight="1">
      <c r="A204" s="626"/>
      <c r="B204" s="301">
        <v>5</v>
      </c>
      <c r="C204" s="46" t="s">
        <v>25</v>
      </c>
      <c r="D204" s="178">
        <v>449.97</v>
      </c>
      <c r="E204" s="178">
        <f t="shared" si="252"/>
        <v>-3.5723469912566364</v>
      </c>
      <c r="F204" s="229">
        <f t="shared" si="253"/>
        <v>-3.240581455358682</v>
      </c>
      <c r="G204" s="183">
        <v>389.22</v>
      </c>
      <c r="H204" s="178">
        <f t="shared" si="254"/>
        <v>-9.9548872180451049</v>
      </c>
      <c r="I204" s="229">
        <f t="shared" si="255"/>
        <v>-0.57475668633611976</v>
      </c>
      <c r="J204" s="183">
        <f t="shared" si="247"/>
        <v>60.75</v>
      </c>
      <c r="K204" s="178">
        <f t="shared" si="217"/>
        <v>76.650189008432747</v>
      </c>
      <c r="L204" s="229">
        <f t="shared" si="195"/>
        <v>-17.425581079244246</v>
      </c>
      <c r="M204" s="183">
        <f t="shared" si="212"/>
        <v>115.60813935563434</v>
      </c>
      <c r="N204" s="178">
        <f t="shared" si="218"/>
        <v>7.0881584014935495</v>
      </c>
      <c r="O204" s="178">
        <f t="shared" si="196"/>
        <v>-2.6812353484642615</v>
      </c>
      <c r="P204" s="209"/>
      <c r="Q204" s="178">
        <f>SUM(D200:D204)</f>
        <v>2112.4899999999998</v>
      </c>
      <c r="R204" s="178">
        <f t="shared" si="256"/>
        <v>27.065539061184207</v>
      </c>
      <c r="S204" s="178">
        <f t="shared" ref="S204:S209" si="258">((Q204/Q192)-1)*100</f>
        <v>-4.1639656094305533E-2</v>
      </c>
      <c r="T204" s="183">
        <f>SUM(G200:G204)</f>
        <v>1861.67</v>
      </c>
      <c r="U204" s="178">
        <f t="shared" si="257"/>
        <v>26.433495195083022</v>
      </c>
      <c r="V204" s="178">
        <f t="shared" ref="V204:V212" si="259">((T204/T192)-1)*100</f>
        <v>0.15116792012308533</v>
      </c>
      <c r="W204" s="263">
        <f t="shared" si="248"/>
        <v>250.81999999999971</v>
      </c>
      <c r="X204" s="183">
        <f t="shared" si="199"/>
        <v>-1.4498447998114283</v>
      </c>
      <c r="Y204" s="183">
        <f t="shared" si="249"/>
        <v>113.47284964574816</v>
      </c>
      <c r="Z204" s="265">
        <f t="shared" si="199"/>
        <v>-0.19251655294840742</v>
      </c>
    </row>
    <row r="205" spans="1:26" s="60" customFormat="1" ht="12" customHeight="1">
      <c r="A205" s="626"/>
      <c r="B205" s="301">
        <v>6</v>
      </c>
      <c r="C205" s="65" t="s">
        <v>26</v>
      </c>
      <c r="D205" s="179">
        <v>458.02</v>
      </c>
      <c r="E205" s="179">
        <f t="shared" ref="E205:E211" si="260">((D205/D204)-1)*100</f>
        <v>1.789008156099281</v>
      </c>
      <c r="F205" s="231">
        <f t="shared" si="253"/>
        <v>-4.1518436362114493</v>
      </c>
      <c r="G205" s="181">
        <v>400.63</v>
      </c>
      <c r="H205" s="179">
        <f t="shared" si="254"/>
        <v>2.9315040337084319</v>
      </c>
      <c r="I205" s="231">
        <f t="shared" si="255"/>
        <v>-2.8469578291340336</v>
      </c>
      <c r="J205" s="181">
        <f t="shared" si="247"/>
        <v>57.389999999999986</v>
      </c>
      <c r="K205" s="179">
        <f t="shared" si="217"/>
        <v>-5.5308641975308825</v>
      </c>
      <c r="L205" s="231">
        <f t="shared" ref="L205:L267" si="261">((J205/J193)-1)*100</f>
        <v>-12.368300503893758</v>
      </c>
      <c r="M205" s="181">
        <f t="shared" si="212"/>
        <v>114.32493822229988</v>
      </c>
      <c r="N205" s="179">
        <f t="shared" si="218"/>
        <v>-1.1099574307541382</v>
      </c>
      <c r="O205" s="179">
        <f t="shared" ref="O205:O267" si="262">((M205/M193)-1)*100</f>
        <v>-1.3431239803921691</v>
      </c>
      <c r="P205" s="209"/>
      <c r="Q205" s="179">
        <f>SUM(D200:D205)</f>
        <v>2570.5099999999998</v>
      </c>
      <c r="R205" s="179">
        <f t="shared" si="256"/>
        <v>21.68152275277042</v>
      </c>
      <c r="S205" s="179">
        <f t="shared" si="258"/>
        <v>-0.79962025756109556</v>
      </c>
      <c r="T205" s="181">
        <f>SUM(G200:G205)</f>
        <v>2262.3000000000002</v>
      </c>
      <c r="U205" s="179">
        <f t="shared" si="257"/>
        <v>21.519925658145645</v>
      </c>
      <c r="V205" s="179">
        <f t="shared" si="259"/>
        <v>-0.39317902634254942</v>
      </c>
      <c r="W205" s="266">
        <f t="shared" si="248"/>
        <v>308.20999999999958</v>
      </c>
      <c r="X205" s="181">
        <f t="shared" ref="X205:Z267" si="263">((W205/W193)-1)*100</f>
        <v>-3.6843750000001285</v>
      </c>
      <c r="Y205" s="181">
        <f t="shared" si="249"/>
        <v>113.62374574548025</v>
      </c>
      <c r="Z205" s="267">
        <f t="shared" si="263"/>
        <v>-0.40804558086039444</v>
      </c>
    </row>
    <row r="206" spans="1:26" s="60" customFormat="1" ht="12" customHeight="1">
      <c r="A206" s="626"/>
      <c r="B206" s="301">
        <v>7</v>
      </c>
      <c r="C206" s="79" t="s">
        <v>27</v>
      </c>
      <c r="D206" s="180">
        <v>420.05</v>
      </c>
      <c r="E206" s="180">
        <f t="shared" si="260"/>
        <v>-8.2900310030129649</v>
      </c>
      <c r="F206" s="233">
        <f t="shared" ref="F206:F211" si="264">((D206/D194)-1)*100</f>
        <v>10.673446804025932</v>
      </c>
      <c r="G206" s="182">
        <v>321.18</v>
      </c>
      <c r="H206" s="180">
        <f t="shared" ref="H206:H212" si="265">((G206/G205)-1)*100</f>
        <v>-19.831265756433613</v>
      </c>
      <c r="I206" s="233">
        <f t="shared" si="255"/>
        <v>-3.5698201579247524</v>
      </c>
      <c r="J206" s="183">
        <f t="shared" si="247"/>
        <v>98.87</v>
      </c>
      <c r="K206" s="178">
        <f t="shared" si="217"/>
        <v>72.277400243944982</v>
      </c>
      <c r="L206" s="229">
        <f t="shared" si="261"/>
        <v>112.76092102431664</v>
      </c>
      <c r="M206" s="183">
        <f t="shared" si="212"/>
        <v>130.78336135500342</v>
      </c>
      <c r="N206" s="178">
        <f t="shared" si="218"/>
        <v>14.396179336393654</v>
      </c>
      <c r="O206" s="178">
        <f t="shared" si="262"/>
        <v>14.770548997499567</v>
      </c>
      <c r="P206" s="209"/>
      <c r="Q206" s="178">
        <f>SUM(D200:D206)</f>
        <v>2990.56</v>
      </c>
      <c r="R206" s="180">
        <f t="shared" si="256"/>
        <v>16.341115187258559</v>
      </c>
      <c r="S206" s="180">
        <f t="shared" si="258"/>
        <v>0.66615725889247468</v>
      </c>
      <c r="T206" s="183">
        <f>SUM(G200:G206)</f>
        <v>2583.48</v>
      </c>
      <c r="U206" s="180">
        <f t="shared" si="257"/>
        <v>14.197056093356309</v>
      </c>
      <c r="V206" s="180">
        <f t="shared" si="259"/>
        <v>-0.7994470683101107</v>
      </c>
      <c r="W206" s="263">
        <f t="shared" si="248"/>
        <v>407.07999999999993</v>
      </c>
      <c r="X206" s="183">
        <f t="shared" si="263"/>
        <v>11.081398204491544</v>
      </c>
      <c r="Y206" s="183">
        <f t="shared" si="249"/>
        <v>115.75704089058169</v>
      </c>
      <c r="Z206" s="265">
        <f t="shared" si="263"/>
        <v>1.4774154819598762</v>
      </c>
    </row>
    <row r="207" spans="1:26" s="60" customFormat="1" ht="12" customHeight="1">
      <c r="A207" s="626"/>
      <c r="B207" s="301">
        <v>8</v>
      </c>
      <c r="C207" s="46" t="s">
        <v>28</v>
      </c>
      <c r="D207" s="178">
        <v>280.58999999999997</v>
      </c>
      <c r="E207" s="178">
        <f t="shared" si="260"/>
        <v>-33.200809427449116</v>
      </c>
      <c r="F207" s="229">
        <f t="shared" si="264"/>
        <v>7.489273674532626</v>
      </c>
      <c r="G207" s="183">
        <v>257.95</v>
      </c>
      <c r="H207" s="178">
        <f t="shared" si="265"/>
        <v>-19.686779998754599</v>
      </c>
      <c r="I207" s="229">
        <f t="shared" ref="I207:I212" si="266">((G207/G195)-1)*100</f>
        <v>-5.5681651779177166</v>
      </c>
      <c r="J207" s="183">
        <f t="shared" si="247"/>
        <v>22.639999999999986</v>
      </c>
      <c r="K207" s="178">
        <f t="shared" si="217"/>
        <v>-77.101244057853762</v>
      </c>
      <c r="L207" s="229">
        <f t="shared" si="261"/>
        <v>-286.79867986798666</v>
      </c>
      <c r="M207" s="183">
        <f t="shared" si="212"/>
        <v>108.776894747044</v>
      </c>
      <c r="N207" s="178">
        <f t="shared" si="218"/>
        <v>-16.826656219841464</v>
      </c>
      <c r="O207" s="178">
        <f t="shared" si="262"/>
        <v>13.827369633399233</v>
      </c>
      <c r="P207" s="209"/>
      <c r="Q207" s="178">
        <f>SUM(D200:D207)</f>
        <v>3271.15</v>
      </c>
      <c r="R207" s="178">
        <f t="shared" ref="R207:R212" si="267">((Q207/Q206)-1)*100</f>
        <v>9.3825236744957472</v>
      </c>
      <c r="S207" s="178">
        <f t="shared" si="258"/>
        <v>1.217274530371526</v>
      </c>
      <c r="T207" s="183">
        <f>SUM(G200:G207)</f>
        <v>2841.43</v>
      </c>
      <c r="U207" s="178">
        <f t="shared" ref="U207:U212" si="268">((T207/T206)-1)*100</f>
        <v>9.9845944230263051</v>
      </c>
      <c r="V207" s="178">
        <f t="shared" si="259"/>
        <v>-1.2521459898660714</v>
      </c>
      <c r="W207" s="263">
        <f t="shared" si="248"/>
        <v>429.72000000000025</v>
      </c>
      <c r="X207" s="183">
        <f t="shared" si="263"/>
        <v>21.269930859319985</v>
      </c>
      <c r="Y207" s="183">
        <f t="shared" si="249"/>
        <v>115.12337097869735</v>
      </c>
      <c r="Z207" s="265">
        <f t="shared" si="263"/>
        <v>2.5007333526298137</v>
      </c>
    </row>
    <row r="208" spans="1:26" s="60" customFormat="1" ht="12" customHeight="1">
      <c r="A208" s="626"/>
      <c r="B208" s="301">
        <v>9</v>
      </c>
      <c r="C208" s="65" t="s">
        <v>29</v>
      </c>
      <c r="D208" s="179">
        <v>441.39</v>
      </c>
      <c r="E208" s="179">
        <f t="shared" si="260"/>
        <v>57.307815674115268</v>
      </c>
      <c r="F208" s="231">
        <f t="shared" si="264"/>
        <v>-10.233674320229403</v>
      </c>
      <c r="G208" s="181">
        <v>392.85</v>
      </c>
      <c r="H208" s="179">
        <f t="shared" si="265"/>
        <v>52.296956774568734</v>
      </c>
      <c r="I208" s="231">
        <f t="shared" si="266"/>
        <v>-5.1774076755973901</v>
      </c>
      <c r="J208" s="181">
        <f t="shared" si="247"/>
        <v>48.539999999999964</v>
      </c>
      <c r="K208" s="179">
        <f t="shared" si="217"/>
        <v>114.39929328621905</v>
      </c>
      <c r="L208" s="231">
        <f t="shared" si="261"/>
        <v>-37.294923136545691</v>
      </c>
      <c r="M208" s="181">
        <f t="shared" si="212"/>
        <v>112.35586101565482</v>
      </c>
      <c r="N208" s="179">
        <f t="shared" si="218"/>
        <v>3.2901897750745368</v>
      </c>
      <c r="O208" s="179">
        <f t="shared" si="262"/>
        <v>-5.3323438230139857</v>
      </c>
      <c r="P208" s="209"/>
      <c r="Q208" s="179">
        <f>SUM(D200:D208)</f>
        <v>3712.54</v>
      </c>
      <c r="R208" s="179">
        <f t="shared" si="267"/>
        <v>13.493419745349499</v>
      </c>
      <c r="S208" s="179">
        <f t="shared" si="258"/>
        <v>-0.29488226194568368</v>
      </c>
      <c r="T208" s="181">
        <f>SUM(G200:G208)</f>
        <v>3234.2799999999997</v>
      </c>
      <c r="U208" s="179">
        <f t="shared" si="268"/>
        <v>13.825784904079995</v>
      </c>
      <c r="V208" s="179">
        <f t="shared" si="259"/>
        <v>-1.7461783362092143</v>
      </c>
      <c r="W208" s="266">
        <f t="shared" si="248"/>
        <v>478.26000000000022</v>
      </c>
      <c r="X208" s="181">
        <f t="shared" si="263"/>
        <v>10.769872151195226</v>
      </c>
      <c r="Y208" s="181">
        <f t="shared" si="249"/>
        <v>114.78721693854584</v>
      </c>
      <c r="Z208" s="267">
        <f t="shared" si="263"/>
        <v>1.4770886767434099</v>
      </c>
    </row>
    <row r="209" spans="1:26" s="60" customFormat="1" ht="12" customHeight="1">
      <c r="A209" s="626"/>
      <c r="B209" s="301">
        <v>10</v>
      </c>
      <c r="C209" s="79" t="s">
        <v>30</v>
      </c>
      <c r="D209" s="180">
        <v>380.63</v>
      </c>
      <c r="E209" s="180">
        <f t="shared" si="260"/>
        <v>-13.765604114275353</v>
      </c>
      <c r="F209" s="233">
        <f t="shared" si="264"/>
        <v>-12.50890702218136</v>
      </c>
      <c r="G209" s="182">
        <v>386.27</v>
      </c>
      <c r="H209" s="180">
        <f t="shared" si="265"/>
        <v>-1.6749395443553583</v>
      </c>
      <c r="I209" s="233">
        <f t="shared" si="266"/>
        <v>-4.8760065998473152</v>
      </c>
      <c r="J209" s="183">
        <f t="shared" si="247"/>
        <v>-5.6399999999999864</v>
      </c>
      <c r="K209" s="178">
        <f t="shared" si="217"/>
        <v>-111.61928306551296</v>
      </c>
      <c r="L209" s="229">
        <f t="shared" si="261"/>
        <v>-119.46169772256722</v>
      </c>
      <c r="M209" s="183">
        <f t="shared" si="212"/>
        <v>98.53988143008776</v>
      </c>
      <c r="N209" s="178">
        <f t="shared" si="218"/>
        <v>-12.296625614966405</v>
      </c>
      <c r="O209" s="178">
        <f t="shared" si="262"/>
        <v>-8.0241589419245187</v>
      </c>
      <c r="P209" s="209"/>
      <c r="Q209" s="178">
        <f>SUM(D200:D209)</f>
        <v>4093.17</v>
      </c>
      <c r="R209" s="180">
        <f t="shared" si="267"/>
        <v>10.252549467480488</v>
      </c>
      <c r="S209" s="180">
        <f t="shared" si="258"/>
        <v>-1.5726559851102606</v>
      </c>
      <c r="T209" s="183">
        <f>SUM(G200:G209)</f>
        <v>3620.5499999999997</v>
      </c>
      <c r="U209" s="180">
        <f t="shared" si="268"/>
        <v>11.942998132505544</v>
      </c>
      <c r="V209" s="180">
        <f t="shared" si="259"/>
        <v>-2.089874331702668</v>
      </c>
      <c r="W209" s="263">
        <f t="shared" si="248"/>
        <v>472.62000000000035</v>
      </c>
      <c r="X209" s="183">
        <f t="shared" si="263"/>
        <v>2.578460737075372</v>
      </c>
      <c r="Y209" s="183">
        <f t="shared" si="249"/>
        <v>113.05381779011476</v>
      </c>
      <c r="Z209" s="265">
        <f t="shared" si="263"/>
        <v>0.52825828080809156</v>
      </c>
    </row>
    <row r="210" spans="1:26" s="60" customFormat="1" ht="12" customHeight="1">
      <c r="A210" s="626"/>
      <c r="B210" s="301">
        <v>11</v>
      </c>
      <c r="C210" s="46" t="s">
        <v>31</v>
      </c>
      <c r="D210" s="178">
        <v>427.85</v>
      </c>
      <c r="E210" s="178">
        <f t="shared" si="260"/>
        <v>12.405748364553503</v>
      </c>
      <c r="F210" s="229">
        <f t="shared" si="264"/>
        <v>-5.0656785302209961</v>
      </c>
      <c r="G210" s="183">
        <v>389.94</v>
      </c>
      <c r="H210" s="178">
        <f t="shared" si="265"/>
        <v>0.95011261552799819</v>
      </c>
      <c r="I210" s="229">
        <f t="shared" si="266"/>
        <v>-8.2904113455161248</v>
      </c>
      <c r="J210" s="183">
        <f t="shared" si="247"/>
        <v>37.910000000000025</v>
      </c>
      <c r="K210" s="178">
        <f t="shared" si="217"/>
        <v>-772.16312056737797</v>
      </c>
      <c r="L210" s="229">
        <f t="shared" si="261"/>
        <v>48.724990192232283</v>
      </c>
      <c r="M210" s="183">
        <f t="shared" si="212"/>
        <v>109.72200851413038</v>
      </c>
      <c r="N210" s="178">
        <f t="shared" si="218"/>
        <v>11.347818692045152</v>
      </c>
      <c r="O210" s="178">
        <f t="shared" si="262"/>
        <v>3.516243898382676</v>
      </c>
      <c r="P210" s="209"/>
      <c r="Q210" s="178">
        <f>SUM(D200:D210)</f>
        <v>4521.0200000000004</v>
      </c>
      <c r="R210" s="178">
        <f t="shared" si="267"/>
        <v>10.452778653219873</v>
      </c>
      <c r="S210" s="178">
        <f t="shared" ref="S210:S215" si="269">((Q210/Q198)-1)*100</f>
        <v>-1.9141942832347936</v>
      </c>
      <c r="T210" s="183">
        <f>SUM(G200:G210)</f>
        <v>4010.49</v>
      </c>
      <c r="U210" s="178">
        <f t="shared" si="268"/>
        <v>10.770186850064212</v>
      </c>
      <c r="V210" s="178">
        <f t="shared" si="259"/>
        <v>-2.7293100688330574</v>
      </c>
      <c r="W210" s="263">
        <f t="shared" si="248"/>
        <v>510.53000000000065</v>
      </c>
      <c r="X210" s="183">
        <f t="shared" si="263"/>
        <v>4.9976348641591617</v>
      </c>
      <c r="Y210" s="183">
        <f t="shared" si="249"/>
        <v>112.7298659266075</v>
      </c>
      <c r="Z210" s="265">
        <f t="shared" si="263"/>
        <v>0.83798705054429767</v>
      </c>
    </row>
    <row r="211" spans="1:26" s="60" customFormat="1" ht="12" customHeight="1">
      <c r="A211" s="627"/>
      <c r="B211" s="302">
        <v>12</v>
      </c>
      <c r="C211" s="65" t="s">
        <v>32</v>
      </c>
      <c r="D211" s="179">
        <v>373.27</v>
      </c>
      <c r="E211" s="179">
        <f t="shared" si="260"/>
        <v>-12.75680729227534</v>
      </c>
      <c r="F211" s="231">
        <f t="shared" si="264"/>
        <v>19.023628073084396</v>
      </c>
      <c r="G211" s="181">
        <v>358.52</v>
      </c>
      <c r="H211" s="179">
        <f t="shared" si="265"/>
        <v>-8.0576498948556221</v>
      </c>
      <c r="I211" s="231">
        <f t="shared" si="266"/>
        <v>8.1704079169683688</v>
      </c>
      <c r="J211" s="181">
        <f t="shared" si="247"/>
        <v>14.75</v>
      </c>
      <c r="K211" s="179">
        <f t="shared" si="217"/>
        <v>-61.092060142442662</v>
      </c>
      <c r="L211" s="231">
        <f t="shared" si="261"/>
        <v>-182.725743129557</v>
      </c>
      <c r="M211" s="181">
        <f t="shared" si="212"/>
        <v>104.11413589200045</v>
      </c>
      <c r="N211" s="179">
        <f t="shared" si="218"/>
        <v>-5.1109824711308764</v>
      </c>
      <c r="O211" s="179">
        <f t="shared" si="262"/>
        <v>10.033446637685749</v>
      </c>
      <c r="P211" s="209"/>
      <c r="Q211" s="179">
        <f>SUM(D200:D211)</f>
        <v>4894.2900000000009</v>
      </c>
      <c r="R211" s="179">
        <f t="shared" si="267"/>
        <v>8.256322688242923</v>
      </c>
      <c r="S211" s="179">
        <f t="shared" si="269"/>
        <v>-0.58035369683474558</v>
      </c>
      <c r="T211" s="181">
        <f>SUM(G200:G211)</f>
        <v>4369.01</v>
      </c>
      <c r="U211" s="179">
        <f t="shared" si="268"/>
        <v>8.9395560143523678</v>
      </c>
      <c r="V211" s="179">
        <f t="shared" si="259"/>
        <v>-1.918302106203662</v>
      </c>
      <c r="W211" s="266">
        <f t="shared" si="248"/>
        <v>525.28000000000065</v>
      </c>
      <c r="X211" s="181">
        <f t="shared" si="263"/>
        <v>12.143467122118068</v>
      </c>
      <c r="Y211" s="181">
        <f t="shared" si="249"/>
        <v>112.02286101428014</v>
      </c>
      <c r="Z211" s="267">
        <f t="shared" si="263"/>
        <v>1.3641162807129126</v>
      </c>
    </row>
    <row r="212" spans="1:26" s="60" customFormat="1" ht="12" customHeight="1">
      <c r="A212" s="623">
        <v>2006</v>
      </c>
      <c r="B212" s="303">
        <v>1</v>
      </c>
      <c r="C212" s="79" t="s">
        <v>21</v>
      </c>
      <c r="D212" s="180">
        <v>409.18</v>
      </c>
      <c r="E212" s="180">
        <f t="shared" ref="E212:E217" si="270">((D212/D211)-1)*100</f>
        <v>9.6203820290942321</v>
      </c>
      <c r="F212" s="233">
        <f t="shared" ref="F212:F217" si="271">((D212/D200)-1)*100</f>
        <v>17.580459770114953</v>
      </c>
      <c r="G212" s="182">
        <v>415.74</v>
      </c>
      <c r="H212" s="180">
        <f t="shared" si="265"/>
        <v>15.960058016289192</v>
      </c>
      <c r="I212" s="233">
        <f t="shared" si="266"/>
        <v>34.101025740274828</v>
      </c>
      <c r="J212" s="183">
        <f t="shared" si="247"/>
        <v>-6.5600000000000023</v>
      </c>
      <c r="K212" s="178">
        <f t="shared" si="217"/>
        <v>-144.47457627118644</v>
      </c>
      <c r="L212" s="229">
        <f t="shared" si="261"/>
        <v>-117.2722485518694</v>
      </c>
      <c r="M212" s="183">
        <f t="shared" si="212"/>
        <v>98.422090729783037</v>
      </c>
      <c r="N212" s="178">
        <f t="shared" si="218"/>
        <v>-5.4671203995986462</v>
      </c>
      <c r="O212" s="178">
        <f t="shared" si="262"/>
        <v>-12.319492620553641</v>
      </c>
      <c r="P212" s="209"/>
      <c r="Q212" s="180">
        <f>SUM(D212:D212)</f>
        <v>409.18</v>
      </c>
      <c r="R212" s="180">
        <f t="shared" si="267"/>
        <v>-91.639645382680641</v>
      </c>
      <c r="S212" s="180">
        <f t="shared" si="269"/>
        <v>17.580459770114953</v>
      </c>
      <c r="T212" s="182">
        <f>SUM(G212:G212)</f>
        <v>415.74</v>
      </c>
      <c r="U212" s="180">
        <f t="shared" si="268"/>
        <v>-90.484343134943614</v>
      </c>
      <c r="V212" s="180">
        <f t="shared" si="259"/>
        <v>34.101025740274828</v>
      </c>
      <c r="W212" s="263">
        <f t="shared" si="248"/>
        <v>-6.5600000000000023</v>
      </c>
      <c r="X212" s="183">
        <f t="shared" si="263"/>
        <v>-117.2722485518694</v>
      </c>
      <c r="Y212" s="183">
        <f t="shared" si="249"/>
        <v>98.422090729783037</v>
      </c>
      <c r="Z212" s="265">
        <f t="shared" si="263"/>
        <v>-12.319492620553641</v>
      </c>
    </row>
    <row r="213" spans="1:26" s="60" customFormat="1" ht="12" customHeight="1">
      <c r="A213" s="626"/>
      <c r="B213" s="301">
        <v>2</v>
      </c>
      <c r="C213" s="46" t="s">
        <v>22</v>
      </c>
      <c r="D213" s="178">
        <v>460.66</v>
      </c>
      <c r="E213" s="178">
        <f t="shared" si="270"/>
        <v>12.581260081137891</v>
      </c>
      <c r="F213" s="229">
        <f t="shared" si="271"/>
        <v>15.447847225702983</v>
      </c>
      <c r="G213" s="183">
        <v>426.9</v>
      </c>
      <c r="H213" s="178">
        <f t="shared" ref="H213:H218" si="272">((G213/G212)-1)*100</f>
        <v>2.6843700389666436</v>
      </c>
      <c r="I213" s="229">
        <f t="shared" ref="I213:I218" si="273">((G213/G201)-1)*100</f>
        <v>15.328506591744095</v>
      </c>
      <c r="J213" s="183">
        <f t="shared" si="247"/>
        <v>33.760000000000048</v>
      </c>
      <c r="K213" s="178">
        <f t="shared" si="217"/>
        <v>-614.63414634146397</v>
      </c>
      <c r="L213" s="229">
        <f t="shared" si="261"/>
        <v>16.978516978517312</v>
      </c>
      <c r="M213" s="183">
        <f t="shared" si="212"/>
        <v>107.90817521667839</v>
      </c>
      <c r="N213" s="178">
        <f t="shared" si="218"/>
        <v>9.6381660017153195</v>
      </c>
      <c r="O213" s="178">
        <f t="shared" si="262"/>
        <v>0.10347886874260137</v>
      </c>
      <c r="P213" s="209"/>
      <c r="Q213" s="178">
        <f>SUM(D212:D213)</f>
        <v>869.84</v>
      </c>
      <c r="R213" s="178">
        <f t="shared" ref="R213:R218" si="274">((Q213/Q212)-1)*100</f>
        <v>112.58126008113787</v>
      </c>
      <c r="S213" s="178">
        <f t="shared" si="269"/>
        <v>16.441326872105179</v>
      </c>
      <c r="T213" s="183">
        <f>SUM(G212:G213)</f>
        <v>842.64</v>
      </c>
      <c r="U213" s="178">
        <f t="shared" ref="U213:U218" si="275">((T213/T212)-1)*100</f>
        <v>102.68437003896666</v>
      </c>
      <c r="V213" s="178">
        <f t="shared" ref="V213:V218" si="276">((T213/T201)-1)*100</f>
        <v>23.884854009232836</v>
      </c>
      <c r="W213" s="263">
        <f t="shared" si="248"/>
        <v>27.200000000000045</v>
      </c>
      <c r="X213" s="183">
        <f t="shared" si="263"/>
        <v>-59.305804907241054</v>
      </c>
      <c r="Y213" s="183">
        <f t="shared" si="249"/>
        <v>103.22795025159024</v>
      </c>
      <c r="Z213" s="265">
        <f t="shared" si="263"/>
        <v>-6.0084238679999675</v>
      </c>
    </row>
    <row r="214" spans="1:26" s="60" customFormat="1" ht="12" customHeight="1">
      <c r="A214" s="626"/>
      <c r="B214" s="301">
        <v>3</v>
      </c>
      <c r="C214" s="65" t="s">
        <v>23</v>
      </c>
      <c r="D214" s="179">
        <v>480.52</v>
      </c>
      <c r="E214" s="179">
        <f t="shared" si="270"/>
        <v>4.3112056614422745</v>
      </c>
      <c r="F214" s="231">
        <f t="shared" si="271"/>
        <v>7.0534242302722427</v>
      </c>
      <c r="G214" s="181">
        <v>481.62</v>
      </c>
      <c r="H214" s="179">
        <f t="shared" si="272"/>
        <v>12.817990161630366</v>
      </c>
      <c r="I214" s="231">
        <f t="shared" si="273"/>
        <v>33.775901338814521</v>
      </c>
      <c r="J214" s="181">
        <f t="shared" si="247"/>
        <v>-1.1000000000000227</v>
      </c>
      <c r="K214" s="179">
        <f t="shared" si="217"/>
        <v>-103.25829383886263</v>
      </c>
      <c r="L214" s="231">
        <f t="shared" si="261"/>
        <v>-101.23818099954977</v>
      </c>
      <c r="M214" s="181">
        <f t="shared" si="212"/>
        <v>99.771604169262076</v>
      </c>
      <c r="N214" s="179">
        <f t="shared" si="218"/>
        <v>-7.5402730433335226</v>
      </c>
      <c r="O214" s="179">
        <f t="shared" si="262"/>
        <v>-19.97555377396575</v>
      </c>
      <c r="P214" s="209"/>
      <c r="Q214" s="179">
        <f>SUM(D212:D214)</f>
        <v>1350.3600000000001</v>
      </c>
      <c r="R214" s="179">
        <f t="shared" si="274"/>
        <v>55.242343419479447</v>
      </c>
      <c r="S214" s="179">
        <f t="shared" si="269"/>
        <v>12.917684048566747</v>
      </c>
      <c r="T214" s="181">
        <f>SUM(G212:G214)</f>
        <v>1324.26</v>
      </c>
      <c r="U214" s="179">
        <f t="shared" si="275"/>
        <v>57.156080888635707</v>
      </c>
      <c r="V214" s="179">
        <f t="shared" si="276"/>
        <v>27.308209959623152</v>
      </c>
      <c r="W214" s="266">
        <f t="shared" si="248"/>
        <v>26.100000000000136</v>
      </c>
      <c r="X214" s="181">
        <f t="shared" si="263"/>
        <v>-83.234840698869391</v>
      </c>
      <c r="Y214" s="181">
        <f t="shared" si="249"/>
        <v>101.9709120565448</v>
      </c>
      <c r="Z214" s="267">
        <f t="shared" si="263"/>
        <v>-11.303690402701028</v>
      </c>
    </row>
    <row r="215" spans="1:26" s="60" customFormat="1" ht="12" customHeight="1">
      <c r="A215" s="626"/>
      <c r="B215" s="301">
        <v>4</v>
      </c>
      <c r="C215" s="79" t="s">
        <v>24</v>
      </c>
      <c r="D215" s="180">
        <v>388.7</v>
      </c>
      <c r="E215" s="180">
        <f t="shared" si="270"/>
        <v>-19.108465828685596</v>
      </c>
      <c r="F215" s="233">
        <f t="shared" si="271"/>
        <v>-16.702382993313904</v>
      </c>
      <c r="G215" s="182">
        <v>364.54</v>
      </c>
      <c r="H215" s="180">
        <f t="shared" si="272"/>
        <v>-24.309621693451266</v>
      </c>
      <c r="I215" s="233">
        <f t="shared" si="273"/>
        <v>-15.664545980335454</v>
      </c>
      <c r="J215" s="183">
        <f t="shared" si="247"/>
        <v>24.159999999999968</v>
      </c>
      <c r="K215" s="178">
        <f t="shared" si="217"/>
        <v>-2296.3636363635883</v>
      </c>
      <c r="L215" s="229">
        <f t="shared" si="261"/>
        <v>-29.747019482407744</v>
      </c>
      <c r="M215" s="183">
        <f t="shared" si="212"/>
        <v>106.62753058649255</v>
      </c>
      <c r="N215" s="178">
        <f t="shared" si="218"/>
        <v>6.8716209128996564</v>
      </c>
      <c r="O215" s="178">
        <f t="shared" si="262"/>
        <v>-1.2306058288800492</v>
      </c>
      <c r="P215" s="209"/>
      <c r="Q215" s="180">
        <f>SUM(D212:D215)</f>
        <v>1739.0600000000002</v>
      </c>
      <c r="R215" s="180">
        <f t="shared" si="274"/>
        <v>28.784916614828649</v>
      </c>
      <c r="S215" s="180">
        <f t="shared" si="269"/>
        <v>4.60385438972164</v>
      </c>
      <c r="T215" s="182">
        <f>SUM(G212:G215)</f>
        <v>1688.8</v>
      </c>
      <c r="U215" s="180">
        <f t="shared" si="275"/>
        <v>27.527826861794512</v>
      </c>
      <c r="V215" s="180">
        <f t="shared" si="276"/>
        <v>14.693198410811913</v>
      </c>
      <c r="W215" s="263">
        <f t="shared" si="248"/>
        <v>50.260000000000218</v>
      </c>
      <c r="X215" s="183">
        <f t="shared" si="263"/>
        <v>-73.557110538222631</v>
      </c>
      <c r="Y215" s="183">
        <f t="shared" si="249"/>
        <v>102.9760776882994</v>
      </c>
      <c r="Z215" s="265">
        <f t="shared" si="263"/>
        <v>-8.7968111107617037</v>
      </c>
    </row>
    <row r="216" spans="1:26" s="60" customFormat="1" ht="12" customHeight="1">
      <c r="A216" s="626"/>
      <c r="B216" s="301">
        <v>5</v>
      </c>
      <c r="C216" s="46" t="s">
        <v>25</v>
      </c>
      <c r="D216" s="178">
        <v>498.14</v>
      </c>
      <c r="E216" s="178">
        <f t="shared" si="270"/>
        <v>28.155389760740924</v>
      </c>
      <c r="F216" s="229">
        <f t="shared" si="271"/>
        <v>10.705158121652536</v>
      </c>
      <c r="G216" s="183">
        <v>481.27</v>
      </c>
      <c r="H216" s="178">
        <f t="shared" si="272"/>
        <v>32.021177374225033</v>
      </c>
      <c r="I216" s="229">
        <f t="shared" si="273"/>
        <v>23.64986383022454</v>
      </c>
      <c r="J216" s="183">
        <f t="shared" si="247"/>
        <v>16.870000000000005</v>
      </c>
      <c r="K216" s="178">
        <f t="shared" si="217"/>
        <v>-30.173841059602534</v>
      </c>
      <c r="L216" s="229">
        <f t="shared" si="261"/>
        <v>-72.230452674897123</v>
      </c>
      <c r="M216" s="183">
        <f t="shared" si="212"/>
        <v>103.50530887028071</v>
      </c>
      <c r="N216" s="178">
        <f t="shared" si="218"/>
        <v>-2.9281572020269264</v>
      </c>
      <c r="O216" s="178">
        <f t="shared" si="262"/>
        <v>-10.468839437094335</v>
      </c>
      <c r="P216" s="209"/>
      <c r="Q216" s="178">
        <f>SUM(D212:D216)</f>
        <v>2237.2000000000003</v>
      </c>
      <c r="R216" s="178">
        <f t="shared" si="274"/>
        <v>28.644210090508658</v>
      </c>
      <c r="S216" s="178">
        <f t="shared" ref="S216:S226" si="277">((Q216/Q204)-1)*100</f>
        <v>5.9034598980350461</v>
      </c>
      <c r="T216" s="183">
        <f>SUM(G212:G216)</f>
        <v>2170.0699999999997</v>
      </c>
      <c r="U216" s="178">
        <f t="shared" si="275"/>
        <v>28.497749881572698</v>
      </c>
      <c r="V216" s="178">
        <f t="shared" si="276"/>
        <v>16.565771592172606</v>
      </c>
      <c r="W216" s="263">
        <f t="shared" si="248"/>
        <v>67.130000000000564</v>
      </c>
      <c r="X216" s="183">
        <f t="shared" si="263"/>
        <v>-73.235786619886525</v>
      </c>
      <c r="Y216" s="183">
        <f t="shared" si="249"/>
        <v>103.09344859843233</v>
      </c>
      <c r="Z216" s="265">
        <f t="shared" si="263"/>
        <v>-9.1470348014695659</v>
      </c>
    </row>
    <row r="217" spans="1:26" s="60" customFormat="1" ht="12" customHeight="1">
      <c r="A217" s="626"/>
      <c r="B217" s="301">
        <v>6</v>
      </c>
      <c r="C217" s="65" t="s">
        <v>26</v>
      </c>
      <c r="D217" s="179">
        <v>589.58000000000004</v>
      </c>
      <c r="E217" s="179">
        <f t="shared" si="270"/>
        <v>18.356285381619642</v>
      </c>
      <c r="F217" s="231">
        <f t="shared" si="271"/>
        <v>28.723636522422623</v>
      </c>
      <c r="G217" s="181">
        <v>465.13</v>
      </c>
      <c r="H217" s="179">
        <f t="shared" si="272"/>
        <v>-3.3536268622602616</v>
      </c>
      <c r="I217" s="231">
        <f t="shared" si="273"/>
        <v>16.099643062177059</v>
      </c>
      <c r="J217" s="181">
        <f t="shared" si="247"/>
        <v>124.45000000000005</v>
      </c>
      <c r="K217" s="179">
        <f t="shared" si="217"/>
        <v>637.7000592768228</v>
      </c>
      <c r="L217" s="231">
        <f t="shared" si="261"/>
        <v>116.84962537027369</v>
      </c>
      <c r="M217" s="181">
        <f t="shared" si="212"/>
        <v>126.75596069915937</v>
      </c>
      <c r="N217" s="179">
        <f t="shared" si="218"/>
        <v>22.463245685318256</v>
      </c>
      <c r="O217" s="179">
        <f t="shared" si="262"/>
        <v>10.873412809275184</v>
      </c>
      <c r="P217" s="209"/>
      <c r="Q217" s="179">
        <f>SUM(D212:D217)</f>
        <v>2826.78</v>
      </c>
      <c r="R217" s="179">
        <f t="shared" si="274"/>
        <v>26.353477561237248</v>
      </c>
      <c r="S217" s="179">
        <f t="shared" si="277"/>
        <v>9.9696169242679655</v>
      </c>
      <c r="T217" s="181">
        <f>SUM(G212:G217)</f>
        <v>2635.2</v>
      </c>
      <c r="U217" s="179">
        <f t="shared" si="275"/>
        <v>21.433870796794572</v>
      </c>
      <c r="V217" s="179">
        <f t="shared" si="276"/>
        <v>16.483225036467285</v>
      </c>
      <c r="W217" s="266">
        <f t="shared" si="248"/>
        <v>191.58000000000038</v>
      </c>
      <c r="X217" s="181">
        <f t="shared" si="263"/>
        <v>-37.841082378897298</v>
      </c>
      <c r="Y217" s="181">
        <f t="shared" si="249"/>
        <v>107.27003642987252</v>
      </c>
      <c r="Z217" s="267">
        <f t="shared" si="263"/>
        <v>-5.5918851063405217</v>
      </c>
    </row>
    <row r="218" spans="1:26" s="60" customFormat="1" ht="12" customHeight="1">
      <c r="A218" s="626"/>
      <c r="B218" s="301">
        <v>7</v>
      </c>
      <c r="C218" s="79" t="s">
        <v>27</v>
      </c>
      <c r="D218" s="180">
        <v>387.69</v>
      </c>
      <c r="E218" s="180">
        <f t="shared" ref="E218:E223" si="278">((D218/D217)-1)*100</f>
        <v>-34.243020455239325</v>
      </c>
      <c r="F218" s="233">
        <f t="shared" ref="F218:F223" si="279">((D218/D206)-1)*100</f>
        <v>-7.7038447803832959</v>
      </c>
      <c r="G218" s="182">
        <v>360.79</v>
      </c>
      <c r="H218" s="180">
        <f t="shared" si="272"/>
        <v>-22.432438243071829</v>
      </c>
      <c r="I218" s="233">
        <f t="shared" si="273"/>
        <v>12.332648359175536</v>
      </c>
      <c r="J218" s="183">
        <f t="shared" si="247"/>
        <v>26.899999999999977</v>
      </c>
      <c r="K218" s="178">
        <f t="shared" si="217"/>
        <v>-78.384893531538793</v>
      </c>
      <c r="L218" s="229">
        <f t="shared" si="261"/>
        <v>-72.79255588146053</v>
      </c>
      <c r="M218" s="183">
        <f t="shared" si="212"/>
        <v>107.45586075002078</v>
      </c>
      <c r="N218" s="178">
        <f t="shared" si="218"/>
        <v>-15.22618726778866</v>
      </c>
      <c r="O218" s="178">
        <f t="shared" si="262"/>
        <v>-17.836749540074582</v>
      </c>
      <c r="P218" s="209"/>
      <c r="Q218" s="180">
        <f>SUM(D212:D218)</f>
        <v>3214.4700000000003</v>
      </c>
      <c r="R218" s="180">
        <f t="shared" si="274"/>
        <v>13.714898223420292</v>
      </c>
      <c r="S218" s="180">
        <f t="shared" si="277"/>
        <v>7.48722647263389</v>
      </c>
      <c r="T218" s="182">
        <f>SUM(G212:G218)</f>
        <v>2995.99</v>
      </c>
      <c r="U218" s="180">
        <f t="shared" si="275"/>
        <v>13.691180935033387</v>
      </c>
      <c r="V218" s="180">
        <f t="shared" si="276"/>
        <v>15.967222506077071</v>
      </c>
      <c r="W218" s="263">
        <f t="shared" si="248"/>
        <v>218.48000000000047</v>
      </c>
      <c r="X218" s="183">
        <f t="shared" si="263"/>
        <v>-46.329959713078381</v>
      </c>
      <c r="Y218" s="183">
        <f t="shared" si="249"/>
        <v>107.29241419363885</v>
      </c>
      <c r="Z218" s="265">
        <f t="shared" si="263"/>
        <v>-7.3124076356996355</v>
      </c>
    </row>
    <row r="219" spans="1:26" s="60" customFormat="1" ht="12" customHeight="1">
      <c r="A219" s="626"/>
      <c r="B219" s="301">
        <v>8</v>
      </c>
      <c r="C219" s="46" t="s">
        <v>28</v>
      </c>
      <c r="D219" s="178">
        <v>335.64</v>
      </c>
      <c r="E219" s="178">
        <f t="shared" si="278"/>
        <v>-13.425675152828298</v>
      </c>
      <c r="F219" s="229">
        <f t="shared" si="279"/>
        <v>19.619373463059997</v>
      </c>
      <c r="G219" s="183">
        <v>308.94</v>
      </c>
      <c r="H219" s="178">
        <f t="shared" ref="H219:H226" si="280">((G219/G218)-1)*100</f>
        <v>-14.371240888051229</v>
      </c>
      <c r="I219" s="229">
        <f t="shared" ref="I219:I226" si="281">((G219/G207)-1)*100</f>
        <v>19.767396782322155</v>
      </c>
      <c r="J219" s="183">
        <f t="shared" si="247"/>
        <v>26.699999999999989</v>
      </c>
      <c r="K219" s="178">
        <f t="shared" si="217"/>
        <v>-0.74349442379177955</v>
      </c>
      <c r="L219" s="229">
        <f t="shared" si="261"/>
        <v>17.932862190812738</v>
      </c>
      <c r="M219" s="183">
        <f t="shared" si="212"/>
        <v>108.64245484560109</v>
      </c>
      <c r="N219" s="178">
        <f t="shared" si="218"/>
        <v>1.1042618683598349</v>
      </c>
      <c r="O219" s="178">
        <f t="shared" si="262"/>
        <v>-0.12359233250364143</v>
      </c>
      <c r="P219" s="209"/>
      <c r="Q219" s="178">
        <f>SUM(D212:D219)</f>
        <v>3550.11</v>
      </c>
      <c r="R219" s="178">
        <f t="shared" ref="R219:R226" si="282">((Q219/Q218)-1)*100</f>
        <v>10.441534685344699</v>
      </c>
      <c r="S219" s="178">
        <f t="shared" si="277"/>
        <v>8.5278877458997648</v>
      </c>
      <c r="T219" s="183">
        <f>SUM(G212:G219)</f>
        <v>3304.93</v>
      </c>
      <c r="U219" s="178">
        <f t="shared" ref="U219:U226" si="283">((T219/T218)-1)*100</f>
        <v>10.311783417167607</v>
      </c>
      <c r="V219" s="178">
        <f t="shared" ref="V219:V226" si="284">((T219/T207)-1)*100</f>
        <v>16.312208993358968</v>
      </c>
      <c r="W219" s="263">
        <f t="shared" si="248"/>
        <v>245.18000000000029</v>
      </c>
      <c r="X219" s="183">
        <f t="shared" si="263"/>
        <v>-42.944242762729189</v>
      </c>
      <c r="Y219" s="183">
        <f t="shared" si="249"/>
        <v>107.41861400997902</v>
      </c>
      <c r="Z219" s="265">
        <f t="shared" si="263"/>
        <v>-6.692608897062291</v>
      </c>
    </row>
    <row r="220" spans="1:26" s="60" customFormat="1" ht="12" customHeight="1">
      <c r="A220" s="626"/>
      <c r="B220" s="301">
        <v>9</v>
      </c>
      <c r="C220" s="65" t="s">
        <v>29</v>
      </c>
      <c r="D220" s="181">
        <v>541.42999999999995</v>
      </c>
      <c r="E220" s="179">
        <f t="shared" si="278"/>
        <v>61.312716005243708</v>
      </c>
      <c r="F220" s="231">
        <f t="shared" si="279"/>
        <v>22.664763587756841</v>
      </c>
      <c r="G220" s="181">
        <v>444.74</v>
      </c>
      <c r="H220" s="179">
        <f t="shared" si="280"/>
        <v>43.956755357027255</v>
      </c>
      <c r="I220" s="231">
        <f t="shared" si="281"/>
        <v>13.208603792796225</v>
      </c>
      <c r="J220" s="181">
        <f t="shared" si="247"/>
        <v>96.689999999999941</v>
      </c>
      <c r="K220" s="179">
        <f t="shared" si="217"/>
        <v>262.13483146067409</v>
      </c>
      <c r="L220" s="231">
        <f t="shared" si="261"/>
        <v>99.196538936959229</v>
      </c>
      <c r="M220" s="181">
        <f t="shared" si="212"/>
        <v>121.7407923730719</v>
      </c>
      <c r="N220" s="179">
        <f t="shared" si="218"/>
        <v>12.056371099203989</v>
      </c>
      <c r="O220" s="179">
        <f t="shared" si="262"/>
        <v>8.3528631907412887</v>
      </c>
      <c r="P220" s="209"/>
      <c r="Q220" s="179">
        <f>SUM(D212:D220)</f>
        <v>4091.54</v>
      </c>
      <c r="R220" s="179">
        <f t="shared" si="282"/>
        <v>15.251076727200008</v>
      </c>
      <c r="S220" s="179">
        <f t="shared" si="277"/>
        <v>10.20864421662797</v>
      </c>
      <c r="T220" s="181">
        <f>SUM(G212:G220)</f>
        <v>3749.67</v>
      </c>
      <c r="U220" s="179">
        <f t="shared" si="283"/>
        <v>13.456865954800868</v>
      </c>
      <c r="V220" s="179">
        <f t="shared" si="284"/>
        <v>15.935231334330989</v>
      </c>
      <c r="W220" s="266">
        <f t="shared" si="248"/>
        <v>341.86999999999989</v>
      </c>
      <c r="X220" s="181">
        <f t="shared" si="263"/>
        <v>-28.517960941747223</v>
      </c>
      <c r="Y220" s="181">
        <f t="shared" si="249"/>
        <v>109.11733565887131</v>
      </c>
      <c r="Z220" s="267">
        <f t="shared" si="263"/>
        <v>-4.9394709889255655</v>
      </c>
    </row>
    <row r="221" spans="1:26" s="60" customFormat="1" ht="12" customHeight="1">
      <c r="A221" s="626"/>
      <c r="B221" s="301">
        <v>10</v>
      </c>
      <c r="C221" s="79" t="s">
        <v>30</v>
      </c>
      <c r="D221" s="180">
        <v>512.6</v>
      </c>
      <c r="E221" s="180">
        <f t="shared" si="278"/>
        <v>-5.3247880612452114</v>
      </c>
      <c r="F221" s="233">
        <f t="shared" si="279"/>
        <v>34.671465727872231</v>
      </c>
      <c r="G221" s="182">
        <v>487.05</v>
      </c>
      <c r="H221" s="180">
        <f t="shared" si="280"/>
        <v>9.5134235733237418</v>
      </c>
      <c r="I221" s="233">
        <f t="shared" si="281"/>
        <v>26.090558417687127</v>
      </c>
      <c r="J221" s="183">
        <f t="shared" si="247"/>
        <v>25.550000000000011</v>
      </c>
      <c r="K221" s="178">
        <f t="shared" si="217"/>
        <v>-73.575343882511092</v>
      </c>
      <c r="L221" s="229">
        <f t="shared" si="261"/>
        <v>-553.0141843971644</v>
      </c>
      <c r="M221" s="183">
        <f t="shared" si="212"/>
        <v>105.24586798070013</v>
      </c>
      <c r="N221" s="178">
        <f t="shared" si="218"/>
        <v>-13.549217210467512</v>
      </c>
      <c r="O221" s="178">
        <f t="shared" si="262"/>
        <v>6.8053527701574801</v>
      </c>
      <c r="P221" s="209"/>
      <c r="Q221" s="180">
        <f>SUM(D212:D221)</f>
        <v>4604.1400000000003</v>
      </c>
      <c r="R221" s="180">
        <f t="shared" si="282"/>
        <v>12.528290081485217</v>
      </c>
      <c r="S221" s="180">
        <f t="shared" si="277"/>
        <v>12.483478575285179</v>
      </c>
      <c r="T221" s="182">
        <f>SUM(G212:G221)</f>
        <v>4236.72</v>
      </c>
      <c r="U221" s="180">
        <f t="shared" si="283"/>
        <v>12.989143044587937</v>
      </c>
      <c r="V221" s="180">
        <f t="shared" si="284"/>
        <v>17.018685006421698</v>
      </c>
      <c r="W221" s="263">
        <f t="shared" si="248"/>
        <v>367.42000000000007</v>
      </c>
      <c r="X221" s="183">
        <f t="shared" si="263"/>
        <v>-22.258897211290297</v>
      </c>
      <c r="Y221" s="183">
        <f t="shared" si="249"/>
        <v>108.6722747786023</v>
      </c>
      <c r="Z221" s="265">
        <f t="shared" si="263"/>
        <v>-3.875625871960231</v>
      </c>
    </row>
    <row r="222" spans="1:26" s="60" customFormat="1" ht="12" customHeight="1">
      <c r="A222" s="626"/>
      <c r="B222" s="301">
        <v>11</v>
      </c>
      <c r="C222" s="46" t="s">
        <v>31</v>
      </c>
      <c r="D222" s="178">
        <v>522.86</v>
      </c>
      <c r="E222" s="178">
        <f t="shared" si="278"/>
        <v>2.0015606710885647</v>
      </c>
      <c r="F222" s="229">
        <f t="shared" si="279"/>
        <v>22.206380740913879</v>
      </c>
      <c r="G222" s="183">
        <v>627.1</v>
      </c>
      <c r="H222" s="178">
        <f t="shared" si="280"/>
        <v>28.754747972487426</v>
      </c>
      <c r="I222" s="229">
        <f t="shared" si="281"/>
        <v>60.819613273837007</v>
      </c>
      <c r="J222" s="183">
        <f t="shared" si="247"/>
        <v>-104.24000000000001</v>
      </c>
      <c r="K222" s="178">
        <f t="shared" si="217"/>
        <v>-507.98434442270047</v>
      </c>
      <c r="L222" s="229">
        <f t="shared" si="261"/>
        <v>-374.96702716961209</v>
      </c>
      <c r="M222" s="183">
        <f t="shared" ref="M222:M285" si="285">D222/G222*100</f>
        <v>83.377451762079417</v>
      </c>
      <c r="N222" s="178">
        <f t="shared" si="218"/>
        <v>-20.778408348184197</v>
      </c>
      <c r="O222" s="178">
        <f t="shared" si="262"/>
        <v>-24.01027570385591</v>
      </c>
      <c r="P222" s="209"/>
      <c r="Q222" s="178">
        <f>SUM(D212:D222)</f>
        <v>5127</v>
      </c>
      <c r="R222" s="178">
        <f t="shared" si="282"/>
        <v>11.356301068169072</v>
      </c>
      <c r="S222" s="178">
        <f t="shared" si="277"/>
        <v>13.403612459135328</v>
      </c>
      <c r="T222" s="183">
        <f>SUM(G212:G222)</f>
        <v>4863.8200000000006</v>
      </c>
      <c r="U222" s="178">
        <f t="shared" si="283"/>
        <v>14.801544591098793</v>
      </c>
      <c r="V222" s="178">
        <f t="shared" si="284"/>
        <v>21.277449887669619</v>
      </c>
      <c r="W222" s="263">
        <f t="shared" si="248"/>
        <v>263.17999999999938</v>
      </c>
      <c r="X222" s="183">
        <f t="shared" si="263"/>
        <v>-48.449650363348084</v>
      </c>
      <c r="Y222" s="183">
        <f t="shared" si="249"/>
        <v>105.41097326792519</v>
      </c>
      <c r="Z222" s="265">
        <f t="shared" si="263"/>
        <v>-6.4924167154135182</v>
      </c>
    </row>
    <row r="223" spans="1:26" s="60" customFormat="1" ht="12" customHeight="1">
      <c r="A223" s="627"/>
      <c r="B223" s="302">
        <v>12</v>
      </c>
      <c r="C223" s="65" t="s">
        <v>32</v>
      </c>
      <c r="D223" s="181">
        <v>368.75</v>
      </c>
      <c r="E223" s="179">
        <f t="shared" si="278"/>
        <v>-29.474429101480325</v>
      </c>
      <c r="F223" s="231">
        <f t="shared" si="279"/>
        <v>-1.2109197095935831</v>
      </c>
      <c r="G223" s="181">
        <v>386.81</v>
      </c>
      <c r="H223" s="179">
        <f t="shared" si="280"/>
        <v>-38.317652686971783</v>
      </c>
      <c r="I223" s="231">
        <f t="shared" si="281"/>
        <v>7.8907731786232338</v>
      </c>
      <c r="J223" s="181">
        <f t="shared" si="247"/>
        <v>-18.060000000000002</v>
      </c>
      <c r="K223" s="179">
        <f t="shared" si="217"/>
        <v>-82.674597083653097</v>
      </c>
      <c r="L223" s="231">
        <f t="shared" si="261"/>
        <v>-222.44067796610173</v>
      </c>
      <c r="M223" s="181">
        <f t="shared" si="285"/>
        <v>95.3310410795998</v>
      </c>
      <c r="N223" s="179">
        <f t="shared" si="218"/>
        <v>14.336717019884926</v>
      </c>
      <c r="O223" s="179">
        <f t="shared" si="262"/>
        <v>-8.4360252689524522</v>
      </c>
      <c r="P223" s="209"/>
      <c r="Q223" s="179">
        <f>SUM(D212:D223)</f>
        <v>5495.75</v>
      </c>
      <c r="R223" s="179">
        <f t="shared" si="282"/>
        <v>7.1923151940705976</v>
      </c>
      <c r="S223" s="179">
        <f t="shared" si="277"/>
        <v>12.289014341201664</v>
      </c>
      <c r="T223" s="181">
        <f>SUM(G212:G223)</f>
        <v>5250.630000000001</v>
      </c>
      <c r="U223" s="179">
        <f t="shared" si="283"/>
        <v>7.9528025296988769</v>
      </c>
      <c r="V223" s="179">
        <f t="shared" si="284"/>
        <v>20.178942140210275</v>
      </c>
      <c r="W223" s="266">
        <f t="shared" si="248"/>
        <v>245.11999999999898</v>
      </c>
      <c r="X223" s="181">
        <f t="shared" si="263"/>
        <v>-53.335363996345066</v>
      </c>
      <c r="Y223" s="181">
        <f t="shared" si="249"/>
        <v>104.6683921738915</v>
      </c>
      <c r="Z223" s="267">
        <f t="shared" si="263"/>
        <v>-6.5651499826014259</v>
      </c>
    </row>
    <row r="224" spans="1:26" s="60" customFormat="1" ht="12" customHeight="1">
      <c r="A224" s="623">
        <v>2007</v>
      </c>
      <c r="B224" s="303">
        <v>1</v>
      </c>
      <c r="C224" s="79" t="s">
        <v>21</v>
      </c>
      <c r="D224" s="180">
        <v>457.33</v>
      </c>
      <c r="E224" s="180">
        <f t="shared" ref="E224:E231" si="286">((D224/D223)-1)*100</f>
        <v>24.021694915254233</v>
      </c>
      <c r="F224" s="233">
        <f t="shared" ref="F224:F229" si="287">((D224/D212)-1)*100</f>
        <v>11.767437313651685</v>
      </c>
      <c r="G224" s="182">
        <v>480.56</v>
      </c>
      <c r="H224" s="180">
        <f t="shared" si="280"/>
        <v>24.236705359220288</v>
      </c>
      <c r="I224" s="233">
        <f t="shared" si="281"/>
        <v>15.591475441381641</v>
      </c>
      <c r="J224" s="183">
        <f t="shared" si="247"/>
        <v>-23.230000000000018</v>
      </c>
      <c r="K224" s="178">
        <f t="shared" si="217"/>
        <v>28.6267995570322</v>
      </c>
      <c r="L224" s="229">
        <f t="shared" si="261"/>
        <v>254.11585365853676</v>
      </c>
      <c r="M224" s="183">
        <f t="shared" si="285"/>
        <v>95.166056267687694</v>
      </c>
      <c r="N224" s="178">
        <f t="shared" si="218"/>
        <v>-0.17306515280195445</v>
      </c>
      <c r="O224" s="178">
        <f t="shared" si="262"/>
        <v>-3.3082354153954663</v>
      </c>
      <c r="P224" s="209"/>
      <c r="Q224" s="180">
        <f>SUM(D224:D224)</f>
        <v>457.33</v>
      </c>
      <c r="R224" s="180">
        <f t="shared" si="282"/>
        <v>-91.678478824546232</v>
      </c>
      <c r="S224" s="180">
        <f t="shared" si="277"/>
        <v>11.767437313651685</v>
      </c>
      <c r="T224" s="182">
        <f>SUM(G224:G224)</f>
        <v>480.56</v>
      </c>
      <c r="U224" s="180">
        <f t="shared" si="283"/>
        <v>-90.847574481538402</v>
      </c>
      <c r="V224" s="180">
        <f t="shared" si="284"/>
        <v>15.591475441381641</v>
      </c>
      <c r="W224" s="263">
        <f t="shared" si="248"/>
        <v>-23.230000000000018</v>
      </c>
      <c r="X224" s="183">
        <f t="shared" si="263"/>
        <v>254.11585365853676</v>
      </c>
      <c r="Y224" s="183">
        <f t="shared" si="249"/>
        <v>95.166056267687694</v>
      </c>
      <c r="Z224" s="265">
        <f t="shared" si="263"/>
        <v>-3.3082354153954663</v>
      </c>
    </row>
    <row r="225" spans="1:26" s="60" customFormat="1" ht="12" customHeight="1">
      <c r="A225" s="626"/>
      <c r="B225" s="301">
        <v>2</v>
      </c>
      <c r="C225" s="46" t="s">
        <v>37</v>
      </c>
      <c r="D225" s="178">
        <v>490.06</v>
      </c>
      <c r="E225" s="178">
        <f t="shared" si="286"/>
        <v>7.1567577023156081</v>
      </c>
      <c r="F225" s="229">
        <f t="shared" si="287"/>
        <v>6.3821473537967188</v>
      </c>
      <c r="G225" s="183">
        <v>489.36</v>
      </c>
      <c r="H225" s="178">
        <f t="shared" si="280"/>
        <v>1.8311969369069425</v>
      </c>
      <c r="I225" s="229">
        <f t="shared" si="281"/>
        <v>14.631061138439927</v>
      </c>
      <c r="J225" s="183">
        <f t="shared" si="247"/>
        <v>0.69999999999998863</v>
      </c>
      <c r="K225" s="178">
        <f t="shared" si="217"/>
        <v>-103.01334481274209</v>
      </c>
      <c r="L225" s="229">
        <f t="shared" si="261"/>
        <v>-97.926540284360229</v>
      </c>
      <c r="M225" s="183">
        <f t="shared" si="285"/>
        <v>100.14304397580514</v>
      </c>
      <c r="N225" s="178">
        <f t="shared" si="218"/>
        <v>5.2297929569740109</v>
      </c>
      <c r="O225" s="178">
        <f t="shared" si="262"/>
        <v>-7.1960546318950769</v>
      </c>
      <c r="P225" s="209"/>
      <c r="Q225" s="178">
        <f>SUM(D224:D225)</f>
        <v>947.39</v>
      </c>
      <c r="R225" s="178">
        <f t="shared" si="282"/>
        <v>107.15675770231563</v>
      </c>
      <c r="S225" s="178">
        <f t="shared" si="277"/>
        <v>8.9154327232594532</v>
      </c>
      <c r="T225" s="183">
        <f>SUM(G224:G225)</f>
        <v>969.92000000000007</v>
      </c>
      <c r="U225" s="178">
        <f t="shared" si="283"/>
        <v>101.83119693690696</v>
      </c>
      <c r="V225" s="178">
        <f t="shared" si="284"/>
        <v>15.104908383176685</v>
      </c>
      <c r="W225" s="263">
        <f t="shared" si="248"/>
        <v>-22.530000000000086</v>
      </c>
      <c r="X225" s="183">
        <f t="shared" si="263"/>
        <v>-182.83088235294136</v>
      </c>
      <c r="Y225" s="183">
        <f t="shared" si="249"/>
        <v>97.677128010557567</v>
      </c>
      <c r="Z225" s="265">
        <f t="shared" si="263"/>
        <v>-5.3772473709921105</v>
      </c>
    </row>
    <row r="226" spans="1:26" s="60" customFormat="1" ht="12" customHeight="1">
      <c r="A226" s="626"/>
      <c r="B226" s="301">
        <v>3</v>
      </c>
      <c r="C226" s="65" t="s">
        <v>38</v>
      </c>
      <c r="D226" s="181">
        <v>539.42999999999995</v>
      </c>
      <c r="E226" s="179">
        <f t="shared" si="286"/>
        <v>10.074276619189471</v>
      </c>
      <c r="F226" s="231">
        <f t="shared" si="287"/>
        <v>12.259635394988756</v>
      </c>
      <c r="G226" s="181">
        <v>506.61</v>
      </c>
      <c r="H226" s="179">
        <f t="shared" si="280"/>
        <v>3.5250122609122192</v>
      </c>
      <c r="I226" s="231">
        <f t="shared" si="281"/>
        <v>5.1887380092188851</v>
      </c>
      <c r="J226" s="181">
        <f t="shared" si="247"/>
        <v>32.819999999999936</v>
      </c>
      <c r="K226" s="179">
        <f t="shared" si="217"/>
        <v>4588.5714285714957</v>
      </c>
      <c r="L226" s="231">
        <f t="shared" si="261"/>
        <v>-3083.6363636362962</v>
      </c>
      <c r="M226" s="181">
        <f t="shared" si="285"/>
        <v>106.4783561319358</v>
      </c>
      <c r="N226" s="179">
        <f t="shared" si="218"/>
        <v>6.3262628182755076</v>
      </c>
      <c r="O226" s="179">
        <f t="shared" si="262"/>
        <v>6.7221049701634117</v>
      </c>
      <c r="P226" s="209"/>
      <c r="Q226" s="179">
        <f>SUM(D224:D226)</f>
        <v>1486.82</v>
      </c>
      <c r="R226" s="179">
        <f t="shared" si="282"/>
        <v>56.93853640000421</v>
      </c>
      <c r="S226" s="179">
        <f t="shared" si="277"/>
        <v>10.105453360585305</v>
      </c>
      <c r="T226" s="181">
        <f>SUM(G224:G226)</f>
        <v>1476.5300000000002</v>
      </c>
      <c r="U226" s="179">
        <f t="shared" si="283"/>
        <v>52.232142857142861</v>
      </c>
      <c r="V226" s="179">
        <f t="shared" si="284"/>
        <v>11.498497273949248</v>
      </c>
      <c r="W226" s="266">
        <f t="shared" si="248"/>
        <v>10.289999999999736</v>
      </c>
      <c r="X226" s="181">
        <f t="shared" si="263"/>
        <v>-60.574712643679376</v>
      </c>
      <c r="Y226" s="181">
        <f t="shared" si="249"/>
        <v>100.69690422815654</v>
      </c>
      <c r="Z226" s="267">
        <f t="shared" si="263"/>
        <v>-1.2493835768398354</v>
      </c>
    </row>
    <row r="227" spans="1:26" s="60" customFormat="1" ht="12" customHeight="1">
      <c r="A227" s="626"/>
      <c r="B227" s="301">
        <v>4</v>
      </c>
      <c r="C227" s="79" t="s">
        <v>24</v>
      </c>
      <c r="D227" s="180">
        <v>387.73</v>
      </c>
      <c r="E227" s="180">
        <f t="shared" si="286"/>
        <v>-28.122277218545488</v>
      </c>
      <c r="F227" s="233">
        <f t="shared" si="287"/>
        <v>-0.24954978132234462</v>
      </c>
      <c r="G227" s="182">
        <v>412.02</v>
      </c>
      <c r="H227" s="180">
        <f t="shared" ref="H227:H232" si="288">((G227/G226)-1)*100</f>
        <v>-18.671167170012438</v>
      </c>
      <c r="I227" s="233">
        <f t="shared" ref="I227:I232" si="289">((G227/G215)-1)*100</f>
        <v>13.024633785044148</v>
      </c>
      <c r="J227" s="183">
        <f t="shared" si="247"/>
        <v>-24.289999999999964</v>
      </c>
      <c r="K227" s="178">
        <f t="shared" si="217"/>
        <v>-174.00975015234616</v>
      </c>
      <c r="L227" s="229">
        <f t="shared" si="261"/>
        <v>-200.53807947019865</v>
      </c>
      <c r="M227" s="183">
        <f t="shared" si="285"/>
        <v>94.104655113829438</v>
      </c>
      <c r="N227" s="178">
        <f t="shared" si="218"/>
        <v>-11.620860302139047</v>
      </c>
      <c r="O227" s="178">
        <f t="shared" si="262"/>
        <v>-11.744504823268876</v>
      </c>
      <c r="P227" s="209"/>
      <c r="Q227" s="180">
        <f>SUM(D224:D227)</f>
        <v>1874.55</v>
      </c>
      <c r="R227" s="180">
        <f t="shared" ref="R227:R232" si="290">((Q227/Q226)-1)*100</f>
        <v>26.077803634602702</v>
      </c>
      <c r="S227" s="180">
        <f t="shared" ref="S227:S232" si="291">((Q227/Q215)-1)*100</f>
        <v>7.7909905351166486</v>
      </c>
      <c r="T227" s="182">
        <f>SUM(G224:G227)</f>
        <v>1888.5500000000002</v>
      </c>
      <c r="U227" s="180">
        <f t="shared" ref="U227:U232" si="292">((T227/T226)-1)*100</f>
        <v>27.904614196799237</v>
      </c>
      <c r="V227" s="180">
        <f t="shared" ref="V227:V232" si="293">((T227/T215)-1)*100</f>
        <v>11.827925153955476</v>
      </c>
      <c r="W227" s="263">
        <f t="shared" si="248"/>
        <v>-14.000000000000227</v>
      </c>
      <c r="X227" s="183">
        <f t="shared" si="263"/>
        <v>-127.85515320334295</v>
      </c>
      <c r="Y227" s="183">
        <f t="shared" si="249"/>
        <v>99.258690529771513</v>
      </c>
      <c r="Z227" s="265">
        <f t="shared" si="263"/>
        <v>-3.6099521772232634</v>
      </c>
    </row>
    <row r="228" spans="1:26" s="60" customFormat="1" ht="12" customHeight="1">
      <c r="A228" s="626"/>
      <c r="B228" s="301">
        <v>5</v>
      </c>
      <c r="C228" s="46" t="s">
        <v>25</v>
      </c>
      <c r="D228" s="178">
        <v>523.16999999999996</v>
      </c>
      <c r="E228" s="178">
        <f t="shared" si="286"/>
        <v>34.931524514481715</v>
      </c>
      <c r="F228" s="229">
        <f t="shared" si="287"/>
        <v>5.0246918536957397</v>
      </c>
      <c r="G228" s="183">
        <v>467.57</v>
      </c>
      <c r="H228" s="178">
        <f t="shared" si="288"/>
        <v>13.482355225474496</v>
      </c>
      <c r="I228" s="229">
        <f t="shared" si="289"/>
        <v>-2.8466349450412376</v>
      </c>
      <c r="J228" s="183">
        <f t="shared" si="247"/>
        <v>55.599999999999966</v>
      </c>
      <c r="K228" s="178">
        <f t="shared" si="217"/>
        <v>-328.90078221490342</v>
      </c>
      <c r="L228" s="229">
        <f t="shared" si="261"/>
        <v>229.57913455838738</v>
      </c>
      <c r="M228" s="183">
        <f t="shared" si="285"/>
        <v>111.89126761768291</v>
      </c>
      <c r="N228" s="178">
        <f t="shared" si="218"/>
        <v>18.900884852442967</v>
      </c>
      <c r="O228" s="178">
        <f t="shared" si="262"/>
        <v>8.1019600240138434</v>
      </c>
      <c r="P228" s="209"/>
      <c r="Q228" s="178">
        <f>SUM(D224:D228)</f>
        <v>2397.7199999999998</v>
      </c>
      <c r="R228" s="178">
        <f t="shared" si="290"/>
        <v>27.909098183564041</v>
      </c>
      <c r="S228" s="178">
        <f t="shared" si="291"/>
        <v>7.1750402288574877</v>
      </c>
      <c r="T228" s="183">
        <f>SUM(G224:G228)</f>
        <v>2356.1200000000003</v>
      </c>
      <c r="U228" s="178">
        <f t="shared" si="292"/>
        <v>24.758147785337957</v>
      </c>
      <c r="V228" s="178">
        <f t="shared" si="293"/>
        <v>8.5734561557922362</v>
      </c>
      <c r="W228" s="263">
        <f t="shared" si="248"/>
        <v>41.599999999999454</v>
      </c>
      <c r="X228" s="183">
        <f t="shared" si="263"/>
        <v>-38.030686727246973</v>
      </c>
      <c r="Y228" s="183">
        <f t="shared" si="249"/>
        <v>101.76561465460161</v>
      </c>
      <c r="Z228" s="265">
        <f t="shared" si="263"/>
        <v>-1.2879906161669674</v>
      </c>
    </row>
    <row r="229" spans="1:26" s="60" customFormat="1" ht="12" customHeight="1">
      <c r="A229" s="626"/>
      <c r="B229" s="301">
        <v>6</v>
      </c>
      <c r="C229" s="46" t="s">
        <v>26</v>
      </c>
      <c r="D229" s="178">
        <v>523.67999999999995</v>
      </c>
      <c r="E229" s="178">
        <f t="shared" si="286"/>
        <v>9.7482653821900911E-2</v>
      </c>
      <c r="F229" s="229">
        <f t="shared" si="287"/>
        <v>-11.177448353064911</v>
      </c>
      <c r="G229" s="183">
        <v>458.19</v>
      </c>
      <c r="H229" s="178">
        <f t="shared" si="288"/>
        <v>-2.0061167311846373</v>
      </c>
      <c r="I229" s="229">
        <f t="shared" si="289"/>
        <v>-1.4920559843484615</v>
      </c>
      <c r="J229" s="181">
        <f t="shared" si="247"/>
        <v>65.489999999999952</v>
      </c>
      <c r="K229" s="179">
        <f t="shared" ref="K229:K292" si="294">((J229/J228)-1)*100</f>
        <v>17.787769784172646</v>
      </c>
      <c r="L229" s="231">
        <f t="shared" si="261"/>
        <v>-47.37645640819612</v>
      </c>
      <c r="M229" s="181">
        <f t="shared" si="285"/>
        <v>114.29319714528907</v>
      </c>
      <c r="N229" s="179">
        <f t="shared" ref="N229:N292" si="295">((M229/M228)-1)*100</f>
        <v>2.1466639700724599</v>
      </c>
      <c r="O229" s="179">
        <f t="shared" si="262"/>
        <v>-9.8320926961764208</v>
      </c>
      <c r="P229" s="209"/>
      <c r="Q229" s="178">
        <f>SUM(D224:D229)</f>
        <v>2921.3999999999996</v>
      </c>
      <c r="R229" s="178">
        <f t="shared" si="290"/>
        <v>21.840748711275705</v>
      </c>
      <c r="S229" s="178">
        <f t="shared" si="291"/>
        <v>3.3472714537388537</v>
      </c>
      <c r="T229" s="183">
        <f>SUM(G224:G229)</f>
        <v>2814.3100000000004</v>
      </c>
      <c r="U229" s="178">
        <f t="shared" si="292"/>
        <v>19.446802369998139</v>
      </c>
      <c r="V229" s="178">
        <f t="shared" si="293"/>
        <v>6.7968275652702026</v>
      </c>
      <c r="W229" s="266">
        <f t="shared" si="248"/>
        <v>107.08999999999924</v>
      </c>
      <c r="X229" s="181">
        <f t="shared" si="263"/>
        <v>-44.101680759996334</v>
      </c>
      <c r="Y229" s="181">
        <f t="shared" si="249"/>
        <v>103.80519558968271</v>
      </c>
      <c r="Z229" s="267">
        <f t="shared" si="263"/>
        <v>-3.2300173986189895</v>
      </c>
    </row>
    <row r="230" spans="1:26" s="60" customFormat="1" ht="12" customHeight="1">
      <c r="A230" s="626"/>
      <c r="B230" s="301">
        <v>7</v>
      </c>
      <c r="C230" s="79" t="s">
        <v>27</v>
      </c>
      <c r="D230" s="180">
        <v>432.38</v>
      </c>
      <c r="E230" s="180">
        <f t="shared" si="286"/>
        <v>-17.434311029636408</v>
      </c>
      <c r="F230" s="233">
        <f t="shared" ref="F230:F237" si="296">((D230/D218)-1)*100</f>
        <v>11.527251154272733</v>
      </c>
      <c r="G230" s="182">
        <v>396.28</v>
      </c>
      <c r="H230" s="180">
        <f t="shared" si="288"/>
        <v>-13.511861891355114</v>
      </c>
      <c r="I230" s="233">
        <f t="shared" si="289"/>
        <v>9.8367471382244442</v>
      </c>
      <c r="J230" s="183">
        <f t="shared" si="247"/>
        <v>36.100000000000023</v>
      </c>
      <c r="K230" s="178">
        <f t="shared" si="294"/>
        <v>-44.877080470300733</v>
      </c>
      <c r="L230" s="229">
        <f t="shared" si="261"/>
        <v>34.200743494423989</v>
      </c>
      <c r="M230" s="183">
        <f t="shared" si="285"/>
        <v>109.10972039971738</v>
      </c>
      <c r="N230" s="178">
        <f t="shared" si="295"/>
        <v>-4.535245207098793</v>
      </c>
      <c r="O230" s="178">
        <f t="shared" si="262"/>
        <v>1.5391060461039441</v>
      </c>
      <c r="P230" s="209"/>
      <c r="Q230" s="180">
        <f>SUM(D224:D230)</f>
        <v>3353.7799999999997</v>
      </c>
      <c r="R230" s="180">
        <f t="shared" si="290"/>
        <v>14.800438146094352</v>
      </c>
      <c r="S230" s="180">
        <f t="shared" si="291"/>
        <v>4.3338404153717258</v>
      </c>
      <c r="T230" s="182">
        <f>SUM(G224:G230)</f>
        <v>3210.59</v>
      </c>
      <c r="U230" s="180">
        <f t="shared" si="292"/>
        <v>14.080893718176025</v>
      </c>
      <c r="V230" s="180">
        <f t="shared" si="293"/>
        <v>7.1629077533636787</v>
      </c>
      <c r="W230" s="263">
        <f t="shared" si="248"/>
        <v>143.1899999999996</v>
      </c>
      <c r="X230" s="183">
        <f t="shared" si="263"/>
        <v>-34.460820212376738</v>
      </c>
      <c r="Y230" s="183">
        <f t="shared" si="249"/>
        <v>104.45992792601982</v>
      </c>
      <c r="Z230" s="265">
        <f t="shared" si="263"/>
        <v>-2.6399688075869232</v>
      </c>
    </row>
    <row r="231" spans="1:26" s="60" customFormat="1" ht="12" customHeight="1">
      <c r="A231" s="626"/>
      <c r="B231" s="301">
        <v>8</v>
      </c>
      <c r="C231" s="46" t="s">
        <v>28</v>
      </c>
      <c r="D231" s="178">
        <v>425.33</v>
      </c>
      <c r="E231" s="178">
        <f t="shared" si="286"/>
        <v>-1.6305101993616788</v>
      </c>
      <c r="F231" s="229">
        <f t="shared" si="296"/>
        <v>26.722083184364198</v>
      </c>
      <c r="G231" s="183">
        <v>323.72000000000003</v>
      </c>
      <c r="H231" s="178">
        <f t="shared" si="288"/>
        <v>-18.310285656606428</v>
      </c>
      <c r="I231" s="229">
        <f t="shared" si="289"/>
        <v>4.7841004725836855</v>
      </c>
      <c r="J231" s="183">
        <f t="shared" si="247"/>
        <v>101.60999999999996</v>
      </c>
      <c r="K231" s="178">
        <f t="shared" si="294"/>
        <v>181.46814404432101</v>
      </c>
      <c r="L231" s="229">
        <f t="shared" si="261"/>
        <v>280.56179775280896</v>
      </c>
      <c r="M231" s="183">
        <f t="shared" si="285"/>
        <v>131.38823674780673</v>
      </c>
      <c r="N231" s="178">
        <f t="shared" si="295"/>
        <v>20.418452422454436</v>
      </c>
      <c r="O231" s="178">
        <f t="shared" si="262"/>
        <v>20.936365930364097</v>
      </c>
      <c r="P231" s="209"/>
      <c r="Q231" s="178">
        <f>SUM(D224:D231)</f>
        <v>3779.1099999999997</v>
      </c>
      <c r="R231" s="178">
        <f t="shared" si="290"/>
        <v>12.682107949835707</v>
      </c>
      <c r="S231" s="178">
        <f t="shared" si="291"/>
        <v>6.4505043505693971</v>
      </c>
      <c r="T231" s="183">
        <f>SUM(G224:G231)</f>
        <v>3534.3100000000004</v>
      </c>
      <c r="U231" s="178">
        <f t="shared" si="292"/>
        <v>10.082881962505352</v>
      </c>
      <c r="V231" s="178">
        <f t="shared" si="293"/>
        <v>6.9405403442735825</v>
      </c>
      <c r="W231" s="263">
        <f t="shared" si="248"/>
        <v>244.79999999999927</v>
      </c>
      <c r="X231" s="183">
        <f t="shared" si="263"/>
        <v>-0.15498817195571668</v>
      </c>
      <c r="Y231" s="183">
        <f t="shared" si="249"/>
        <v>106.92638732878552</v>
      </c>
      <c r="Z231" s="265">
        <f t="shared" si="263"/>
        <v>-0.45823220279845867</v>
      </c>
    </row>
    <row r="232" spans="1:26" s="60" customFormat="1" ht="12" customHeight="1">
      <c r="A232" s="626"/>
      <c r="B232" s="301">
        <v>9</v>
      </c>
      <c r="C232" s="65" t="s">
        <v>29</v>
      </c>
      <c r="D232" s="179">
        <v>579.94000000000005</v>
      </c>
      <c r="E232" s="179">
        <f t="shared" ref="E232:E237" si="297">((D232/D231)-1)*100</f>
        <v>36.350598358921317</v>
      </c>
      <c r="F232" s="231">
        <f t="shared" si="296"/>
        <v>7.1126461407753805</v>
      </c>
      <c r="G232" s="181">
        <v>479.04</v>
      </c>
      <c r="H232" s="179">
        <f t="shared" si="288"/>
        <v>47.979735573952787</v>
      </c>
      <c r="I232" s="231">
        <f t="shared" si="289"/>
        <v>7.71237127310338</v>
      </c>
      <c r="J232" s="181">
        <f t="shared" si="247"/>
        <v>100.90000000000003</v>
      </c>
      <c r="K232" s="179">
        <f t="shared" si="294"/>
        <v>-0.69875012301930939</v>
      </c>
      <c r="L232" s="231">
        <f t="shared" si="261"/>
        <v>4.3541214189679378</v>
      </c>
      <c r="M232" s="181">
        <f t="shared" si="285"/>
        <v>121.06295925183701</v>
      </c>
      <c r="N232" s="179">
        <f t="shared" si="295"/>
        <v>-7.8586011590889848</v>
      </c>
      <c r="O232" s="179">
        <f t="shared" si="262"/>
        <v>-0.55678389143195561</v>
      </c>
      <c r="P232" s="209"/>
      <c r="Q232" s="179">
        <f>SUM(D224:D232)</f>
        <v>4359.0499999999993</v>
      </c>
      <c r="R232" s="179">
        <f t="shared" si="290"/>
        <v>15.345941240133243</v>
      </c>
      <c r="S232" s="179">
        <f t="shared" si="291"/>
        <v>6.538125009165241</v>
      </c>
      <c r="T232" s="181">
        <f>SUM(G224:G232)</f>
        <v>4013.3500000000004</v>
      </c>
      <c r="U232" s="179">
        <f t="shared" si="292"/>
        <v>13.553989321819525</v>
      </c>
      <c r="V232" s="179">
        <f t="shared" si="293"/>
        <v>7.03208549018981</v>
      </c>
      <c r="W232" s="266">
        <f t="shared" si="248"/>
        <v>345.69999999999891</v>
      </c>
      <c r="X232" s="181">
        <f t="shared" si="263"/>
        <v>1.1203088893436242</v>
      </c>
      <c r="Y232" s="181">
        <f t="shared" si="249"/>
        <v>108.61375160402156</v>
      </c>
      <c r="Z232" s="267">
        <f t="shared" si="263"/>
        <v>-0.46150691987576486</v>
      </c>
    </row>
    <row r="233" spans="1:26" s="60" customFormat="1" ht="12" customHeight="1">
      <c r="A233" s="626"/>
      <c r="B233" s="301">
        <v>10</v>
      </c>
      <c r="C233" s="79" t="s">
        <v>30</v>
      </c>
      <c r="D233" s="180">
        <v>510.01</v>
      </c>
      <c r="E233" s="180">
        <f t="shared" si="297"/>
        <v>-12.058143945925448</v>
      </c>
      <c r="F233" s="233">
        <f t="shared" si="296"/>
        <v>-0.50526726492392537</v>
      </c>
      <c r="G233" s="182">
        <v>456.52</v>
      </c>
      <c r="H233" s="180">
        <f t="shared" ref="H233:H238" si="298">((G233/G232)-1)*100</f>
        <v>-4.7010688042752218</v>
      </c>
      <c r="I233" s="233">
        <f t="shared" ref="I233:I238" si="299">((G233/G221)-1)*100</f>
        <v>-6.2683502720459972</v>
      </c>
      <c r="J233" s="183">
        <f t="shared" si="247"/>
        <v>53.490000000000009</v>
      </c>
      <c r="K233" s="178">
        <f t="shared" si="294"/>
        <v>-46.987115956392479</v>
      </c>
      <c r="L233" s="229">
        <f t="shared" si="261"/>
        <v>109.35420743639916</v>
      </c>
      <c r="M233" s="183">
        <f t="shared" si="285"/>
        <v>111.71690177867345</v>
      </c>
      <c r="N233" s="178">
        <f t="shared" si="295"/>
        <v>-7.719997537580225</v>
      </c>
      <c r="O233" s="178">
        <f t="shared" si="262"/>
        <v>6.1484920236108076</v>
      </c>
      <c r="P233" s="209"/>
      <c r="Q233" s="180">
        <f>SUM(D224:D233)</f>
        <v>4869.0599999999995</v>
      </c>
      <c r="R233" s="180">
        <f t="shared" ref="R233:R238" si="300">((Q233/Q232)-1)*100</f>
        <v>11.700026381895135</v>
      </c>
      <c r="S233" s="180">
        <f t="shared" ref="S233:S238" si="301">((Q233/Q221)-1)*100</f>
        <v>5.7539518780923116</v>
      </c>
      <c r="T233" s="182">
        <f>SUM(G224:G233)</f>
        <v>4469.8700000000008</v>
      </c>
      <c r="U233" s="180">
        <f t="shared" ref="U233:U238" si="302">((T233/T232)-1)*100</f>
        <v>11.375035817957579</v>
      </c>
      <c r="V233" s="180">
        <f t="shared" ref="V233:V238" si="303">((T233/T221)-1)*100</f>
        <v>5.5030778526784951</v>
      </c>
      <c r="W233" s="263">
        <f t="shared" si="248"/>
        <v>399.18999999999869</v>
      </c>
      <c r="X233" s="183">
        <f t="shared" si="263"/>
        <v>8.6467802514829337</v>
      </c>
      <c r="Y233" s="183">
        <f t="shared" si="249"/>
        <v>108.93068478501608</v>
      </c>
      <c r="Z233" s="265">
        <f t="shared" si="263"/>
        <v>0.23778834752492539</v>
      </c>
    </row>
    <row r="234" spans="1:26" s="60" customFormat="1" ht="12" customHeight="1">
      <c r="A234" s="626"/>
      <c r="B234" s="301">
        <v>11</v>
      </c>
      <c r="C234" s="46" t="s">
        <v>31</v>
      </c>
      <c r="D234" s="178">
        <v>531.97</v>
      </c>
      <c r="E234" s="178">
        <f t="shared" si="297"/>
        <v>4.3057979255308743</v>
      </c>
      <c r="F234" s="229">
        <f t="shared" si="296"/>
        <v>1.7423402057912263</v>
      </c>
      <c r="G234" s="183">
        <v>420.51</v>
      </c>
      <c r="H234" s="178">
        <f t="shared" si="298"/>
        <v>-7.8879348111802301</v>
      </c>
      <c r="I234" s="229">
        <f t="shared" si="299"/>
        <v>-32.943709137298683</v>
      </c>
      <c r="J234" s="183">
        <f t="shared" si="247"/>
        <v>111.46000000000004</v>
      </c>
      <c r="K234" s="178">
        <f t="shared" si="294"/>
        <v>108.37539727051788</v>
      </c>
      <c r="L234" s="229">
        <f t="shared" si="261"/>
        <v>-206.92632386799693</v>
      </c>
      <c r="M234" s="183">
        <f t="shared" si="285"/>
        <v>126.50590949085637</v>
      </c>
      <c r="N234" s="178">
        <f t="shared" si="295"/>
        <v>13.23793219890932</v>
      </c>
      <c r="O234" s="178">
        <f t="shared" si="262"/>
        <v>51.726764031893865</v>
      </c>
      <c r="P234" s="209"/>
      <c r="Q234" s="178">
        <f>SUM(D224:D234)</f>
        <v>5401.03</v>
      </c>
      <c r="R234" s="178">
        <f t="shared" si="300"/>
        <v>10.925517451006982</v>
      </c>
      <c r="S234" s="178">
        <f t="shared" si="301"/>
        <v>5.3448410376438327</v>
      </c>
      <c r="T234" s="183">
        <f>SUM(G224:G234)</f>
        <v>4890.380000000001</v>
      </c>
      <c r="U234" s="178">
        <f t="shared" si="302"/>
        <v>9.407656151073752</v>
      </c>
      <c r="V234" s="178">
        <f t="shared" si="303"/>
        <v>0.54607283986660704</v>
      </c>
      <c r="W234" s="263">
        <f t="shared" si="248"/>
        <v>510.64999999999873</v>
      </c>
      <c r="X234" s="183">
        <f t="shared" si="263"/>
        <v>94.030701421080607</v>
      </c>
      <c r="Y234" s="183">
        <f t="shared" si="249"/>
        <v>110.44192884806495</v>
      </c>
      <c r="Z234" s="265">
        <f t="shared" si="263"/>
        <v>4.7727057479608703</v>
      </c>
    </row>
    <row r="235" spans="1:26" s="60" customFormat="1" ht="12" customHeight="1">
      <c r="A235" s="627"/>
      <c r="B235" s="302">
        <v>12</v>
      </c>
      <c r="C235" s="65" t="s">
        <v>32</v>
      </c>
      <c r="D235" s="181">
        <v>327.8</v>
      </c>
      <c r="E235" s="179">
        <f t="shared" si="297"/>
        <v>-38.379983833674835</v>
      </c>
      <c r="F235" s="231">
        <f t="shared" si="296"/>
        <v>-11.105084745762706</v>
      </c>
      <c r="G235" s="181">
        <v>384.9</v>
      </c>
      <c r="H235" s="179">
        <f t="shared" si="298"/>
        <v>-8.4682885068131597</v>
      </c>
      <c r="I235" s="231">
        <f t="shared" si="299"/>
        <v>-0.49378247718518953</v>
      </c>
      <c r="J235" s="181">
        <f t="shared" si="247"/>
        <v>-57.099999999999966</v>
      </c>
      <c r="K235" s="179">
        <f t="shared" si="294"/>
        <v>-151.2291404988336</v>
      </c>
      <c r="L235" s="231">
        <f t="shared" si="261"/>
        <v>216.16832779623456</v>
      </c>
      <c r="M235" s="181">
        <f t="shared" si="285"/>
        <v>85.164977916341911</v>
      </c>
      <c r="N235" s="179">
        <f t="shared" si="295"/>
        <v>-32.679051706673448</v>
      </c>
      <c r="O235" s="179">
        <f t="shared" si="262"/>
        <v>-10.663959029640091</v>
      </c>
      <c r="P235" s="209"/>
      <c r="Q235" s="179">
        <f>SUM(D224:D235)</f>
        <v>5728.83</v>
      </c>
      <c r="R235" s="179">
        <f t="shared" si="300"/>
        <v>6.0692127242396365</v>
      </c>
      <c r="S235" s="179">
        <f t="shared" si="301"/>
        <v>4.2410953918937455</v>
      </c>
      <c r="T235" s="181">
        <f>SUM(G224:G235)</f>
        <v>5275.2800000000007</v>
      </c>
      <c r="U235" s="179">
        <f t="shared" si="302"/>
        <v>7.8705540264764506</v>
      </c>
      <c r="V235" s="179">
        <f t="shared" si="303"/>
        <v>0.46946747342699879</v>
      </c>
      <c r="W235" s="266">
        <f t="shared" si="248"/>
        <v>453.54999999999927</v>
      </c>
      <c r="X235" s="181">
        <f t="shared" si="263"/>
        <v>85.031821148825543</v>
      </c>
      <c r="Y235" s="181">
        <f t="shared" si="249"/>
        <v>108.59764789736278</v>
      </c>
      <c r="Z235" s="267">
        <f t="shared" si="263"/>
        <v>3.7540040903115912</v>
      </c>
    </row>
    <row r="236" spans="1:26" s="60" customFormat="1" ht="12" customHeight="1">
      <c r="A236" s="623">
        <v>2008</v>
      </c>
      <c r="B236" s="303">
        <v>1</v>
      </c>
      <c r="C236" s="79" t="s">
        <v>21</v>
      </c>
      <c r="D236" s="182">
        <v>538.66058699999996</v>
      </c>
      <c r="E236" s="180">
        <f t="shared" si="297"/>
        <v>64.325987492373372</v>
      </c>
      <c r="F236" s="233">
        <f t="shared" si="296"/>
        <v>17.783785668991747</v>
      </c>
      <c r="G236" s="182">
        <v>430.34</v>
      </c>
      <c r="H236" s="180">
        <f t="shared" si="298"/>
        <v>11.805663808781496</v>
      </c>
      <c r="I236" s="233">
        <f t="shared" si="299"/>
        <v>-10.450307974030304</v>
      </c>
      <c r="J236" s="183">
        <f t="shared" si="247"/>
        <v>108.32058699999999</v>
      </c>
      <c r="K236" s="178">
        <f t="shared" si="294"/>
        <v>-289.70330472854647</v>
      </c>
      <c r="L236" s="229">
        <f t="shared" si="261"/>
        <v>-566.2961127851911</v>
      </c>
      <c r="M236" s="183">
        <f t="shared" si="285"/>
        <v>125.17093158897616</v>
      </c>
      <c r="N236" s="178">
        <f t="shared" si="295"/>
        <v>46.974653961552534</v>
      </c>
      <c r="O236" s="178">
        <f t="shared" si="262"/>
        <v>31.528967888392167</v>
      </c>
      <c r="P236" s="209"/>
      <c r="Q236" s="180">
        <f>SUM(D236:D236)</f>
        <v>538.66058699999996</v>
      </c>
      <c r="R236" s="180">
        <f t="shared" si="300"/>
        <v>-90.597371767010017</v>
      </c>
      <c r="S236" s="180">
        <f t="shared" si="301"/>
        <v>17.783785668991747</v>
      </c>
      <c r="T236" s="182">
        <f>SUM(G236:G236)</f>
        <v>430.34</v>
      </c>
      <c r="U236" s="180">
        <f t="shared" si="302"/>
        <v>-91.842328748426624</v>
      </c>
      <c r="V236" s="180">
        <f t="shared" si="303"/>
        <v>-10.450307974030304</v>
      </c>
      <c r="W236" s="263">
        <f t="shared" si="248"/>
        <v>108.32058699999999</v>
      </c>
      <c r="X236" s="183">
        <f t="shared" si="263"/>
        <v>-566.2961127851911</v>
      </c>
      <c r="Y236" s="183">
        <f t="shared" si="249"/>
        <v>125.17093158897616</v>
      </c>
      <c r="Z236" s="265">
        <f t="shared" si="263"/>
        <v>31.528967888392167</v>
      </c>
    </row>
    <row r="237" spans="1:26" s="60" customFormat="1" ht="12" customHeight="1">
      <c r="A237" s="624"/>
      <c r="B237" s="301">
        <v>2</v>
      </c>
      <c r="C237" s="46" t="s">
        <v>22</v>
      </c>
      <c r="D237" s="178">
        <v>557.69126500000004</v>
      </c>
      <c r="E237" s="178">
        <f t="shared" si="297"/>
        <v>3.5329627708589051</v>
      </c>
      <c r="F237" s="229">
        <f t="shared" si="296"/>
        <v>13.80060910908869</v>
      </c>
      <c r="G237" s="183">
        <v>431.31</v>
      </c>
      <c r="H237" s="178">
        <f t="shared" si="298"/>
        <v>0.22540316958683526</v>
      </c>
      <c r="I237" s="229">
        <f t="shared" si="299"/>
        <v>-11.862432564982839</v>
      </c>
      <c r="J237" s="183">
        <f t="shared" si="247"/>
        <v>126.38126500000004</v>
      </c>
      <c r="K237" s="178">
        <f t="shared" si="294"/>
        <v>16.673356838437424</v>
      </c>
      <c r="L237" s="229">
        <f t="shared" si="261"/>
        <v>17954.46642857173</v>
      </c>
      <c r="M237" s="183">
        <f t="shared" si="285"/>
        <v>129.30172381813546</v>
      </c>
      <c r="N237" s="178">
        <f t="shared" si="295"/>
        <v>3.3001210238840395</v>
      </c>
      <c r="O237" s="178">
        <f t="shared" si="262"/>
        <v>29.117029685431906</v>
      </c>
      <c r="P237" s="209"/>
      <c r="Q237" s="178">
        <f>SUM(D$236:D237)</f>
        <v>1096.351852</v>
      </c>
      <c r="R237" s="178">
        <f t="shared" si="300"/>
        <v>103.5329627708589</v>
      </c>
      <c r="S237" s="178">
        <f t="shared" si="301"/>
        <v>15.723392900495048</v>
      </c>
      <c r="T237" s="183">
        <f>SUM(G$236:G237)</f>
        <v>861.65</v>
      </c>
      <c r="U237" s="178">
        <f t="shared" si="302"/>
        <v>100.22540316958684</v>
      </c>
      <c r="V237" s="178">
        <f t="shared" si="303"/>
        <v>-11.162776311448376</v>
      </c>
      <c r="W237" s="263">
        <f t="shared" si="248"/>
        <v>234.70185200000003</v>
      </c>
      <c r="X237" s="183">
        <f t="shared" si="263"/>
        <v>-1141.7303683976882</v>
      </c>
      <c r="Y237" s="183">
        <f t="shared" si="249"/>
        <v>127.2386528172692</v>
      </c>
      <c r="Z237" s="265">
        <f t="shared" si="263"/>
        <v>30.264531122901595</v>
      </c>
    </row>
    <row r="238" spans="1:26" s="60" customFormat="1" ht="12" customHeight="1">
      <c r="A238" s="624"/>
      <c r="B238" s="301">
        <v>3</v>
      </c>
      <c r="C238" s="65" t="s">
        <v>23</v>
      </c>
      <c r="D238" s="179">
        <v>506.219382</v>
      </c>
      <c r="E238" s="179">
        <f t="shared" ref="E238:E243" si="304">((D238/D237)-1)*100</f>
        <v>-9.2294583455597152</v>
      </c>
      <c r="F238" s="231">
        <f t="shared" ref="F238:F243" si="305">((D238/D226)-1)*100</f>
        <v>-6.1566130915966744</v>
      </c>
      <c r="G238" s="181">
        <v>428.22</v>
      </c>
      <c r="H238" s="179">
        <f t="shared" si="298"/>
        <v>-0.71642206301731903</v>
      </c>
      <c r="I238" s="231">
        <f t="shared" si="299"/>
        <v>-15.473441108545028</v>
      </c>
      <c r="J238" s="181">
        <f t="shared" si="247"/>
        <v>77.999381999999969</v>
      </c>
      <c r="K238" s="179">
        <f t="shared" si="294"/>
        <v>-38.282480397707729</v>
      </c>
      <c r="L238" s="231">
        <f t="shared" si="261"/>
        <v>137.65808043875722</v>
      </c>
      <c r="M238" s="181">
        <f t="shared" si="285"/>
        <v>118.21479192938209</v>
      </c>
      <c r="N238" s="179">
        <f t="shared" si="295"/>
        <v>-8.5744656462177442</v>
      </c>
      <c r="O238" s="179">
        <f t="shared" si="262"/>
        <v>11.022367571963487</v>
      </c>
      <c r="P238" s="209"/>
      <c r="Q238" s="179">
        <f>SUM(D$236:D238)</f>
        <v>1602.571234</v>
      </c>
      <c r="R238" s="179">
        <f t="shared" si="300"/>
        <v>46.173076743249752</v>
      </c>
      <c r="S238" s="179">
        <f t="shared" si="301"/>
        <v>7.7851544907924453</v>
      </c>
      <c r="T238" s="181">
        <f>SUM(G$236:G238)</f>
        <v>1289.8699999999999</v>
      </c>
      <c r="U238" s="179">
        <f t="shared" si="302"/>
        <v>49.697673069111573</v>
      </c>
      <c r="V238" s="179">
        <f t="shared" si="303"/>
        <v>-12.641802062944896</v>
      </c>
      <c r="W238" s="266">
        <f t="shared" si="248"/>
        <v>312.70123400000011</v>
      </c>
      <c r="X238" s="181">
        <f t="shared" si="263"/>
        <v>2938.8846841594573</v>
      </c>
      <c r="Y238" s="181">
        <f t="shared" si="249"/>
        <v>124.2428488142216</v>
      </c>
      <c r="Z238" s="267">
        <f t="shared" si="263"/>
        <v>23.382987557110233</v>
      </c>
    </row>
    <row r="239" spans="1:26" s="60" customFormat="1" ht="12" customHeight="1">
      <c r="A239" s="624"/>
      <c r="B239" s="301">
        <v>4</v>
      </c>
      <c r="C239" s="79" t="s">
        <v>24</v>
      </c>
      <c r="D239" s="180">
        <v>647.36597700000004</v>
      </c>
      <c r="E239" s="180">
        <f t="shared" si="304"/>
        <v>27.882495222199942</v>
      </c>
      <c r="F239" s="233">
        <f t="shared" si="305"/>
        <v>66.963086941944155</v>
      </c>
      <c r="G239" s="182">
        <v>492</v>
      </c>
      <c r="H239" s="180">
        <f t="shared" ref="H239:H258" si="306">((G239/G238)-1)*100</f>
        <v>14.894213254868994</v>
      </c>
      <c r="I239" s="233">
        <f t="shared" ref="I239:I244" si="307">((G239/G227)-1)*100</f>
        <v>19.411679044706574</v>
      </c>
      <c r="J239" s="183">
        <f t="shared" si="247"/>
        <v>155.36597700000004</v>
      </c>
      <c r="K239" s="178">
        <f t="shared" si="294"/>
        <v>99.188728187615766</v>
      </c>
      <c r="L239" s="229">
        <f t="shared" si="261"/>
        <v>-739.62938246191959</v>
      </c>
      <c r="M239" s="183">
        <f t="shared" si="285"/>
        <v>131.57845060975609</v>
      </c>
      <c r="N239" s="178">
        <f t="shared" si="295"/>
        <v>11.30455712205376</v>
      </c>
      <c r="O239" s="178">
        <f t="shared" si="262"/>
        <v>39.821404637845134</v>
      </c>
      <c r="P239" s="209"/>
      <c r="Q239" s="180">
        <f>SUM(D$236:D239)</f>
        <v>2249.9372109999999</v>
      </c>
      <c r="R239" s="180">
        <f t="shared" ref="R239:R244" si="308">((Q239/Q238)-1)*100</f>
        <v>40.395457204369102</v>
      </c>
      <c r="S239" s="180">
        <f t="shared" ref="S239:S244" si="309">((Q239/Q227)-1)*100</f>
        <v>20.025457363100486</v>
      </c>
      <c r="T239" s="182">
        <f>SUM(G$236:G239)</f>
        <v>1781.87</v>
      </c>
      <c r="U239" s="180">
        <f t="shared" ref="U239:U244" si="310">((T239/T238)-1)*100</f>
        <v>38.143378790110624</v>
      </c>
      <c r="V239" s="180">
        <f t="shared" ref="V239:V244" si="311">((T239/T227)-1)*100</f>
        <v>-5.6487781631410439</v>
      </c>
      <c r="W239" s="263">
        <f t="shared" si="248"/>
        <v>468.06721100000004</v>
      </c>
      <c r="X239" s="183">
        <f t="shared" si="263"/>
        <v>-3443.3372214285173</v>
      </c>
      <c r="Y239" s="183">
        <f t="shared" si="249"/>
        <v>126.26831424290212</v>
      </c>
      <c r="Z239" s="265">
        <f t="shared" si="263"/>
        <v>27.211343983053425</v>
      </c>
    </row>
    <row r="240" spans="1:26" s="60" customFormat="1" ht="12" customHeight="1">
      <c r="A240" s="624"/>
      <c r="B240" s="301">
        <v>5</v>
      </c>
      <c r="C240" s="46" t="s">
        <v>25</v>
      </c>
      <c r="D240" s="178">
        <v>576.89301999999998</v>
      </c>
      <c r="E240" s="178">
        <f t="shared" si="304"/>
        <v>-10.886107627494312</v>
      </c>
      <c r="F240" s="229">
        <f t="shared" si="305"/>
        <v>10.268750119464043</v>
      </c>
      <c r="G240" s="183">
        <v>461.68</v>
      </c>
      <c r="H240" s="178">
        <f t="shared" si="306"/>
        <v>-6.1626016260162615</v>
      </c>
      <c r="I240" s="229">
        <f t="shared" si="307"/>
        <v>-1.2597044292833148</v>
      </c>
      <c r="J240" s="183">
        <f t="shared" si="247"/>
        <v>115.21301999999997</v>
      </c>
      <c r="K240" s="178">
        <f t="shared" si="294"/>
        <v>-25.844111931919343</v>
      </c>
      <c r="L240" s="229">
        <f t="shared" si="261"/>
        <v>107.21766187050368</v>
      </c>
      <c r="M240" s="183">
        <f t="shared" si="285"/>
        <v>124.95516808178823</v>
      </c>
      <c r="N240" s="178">
        <f t="shared" si="295"/>
        <v>-5.0337137253664839</v>
      </c>
      <c r="O240" s="178">
        <f t="shared" si="262"/>
        <v>11.675531739208523</v>
      </c>
      <c r="P240" s="209"/>
      <c r="Q240" s="178">
        <f>SUM(D$236:D240)</f>
        <v>2826.8302309999999</v>
      </c>
      <c r="R240" s="178">
        <f t="shared" si="308"/>
        <v>25.640405304626078</v>
      </c>
      <c r="S240" s="178">
        <f t="shared" si="309"/>
        <v>17.896594723320504</v>
      </c>
      <c r="T240" s="183">
        <f>SUM(G$236:G240)</f>
        <v>2243.5499999999997</v>
      </c>
      <c r="U240" s="178">
        <f t="shared" si="310"/>
        <v>25.909858743903879</v>
      </c>
      <c r="V240" s="178">
        <f t="shared" si="311"/>
        <v>-4.7777702324160343</v>
      </c>
      <c r="W240" s="263">
        <f t="shared" si="248"/>
        <v>583.28023100000019</v>
      </c>
      <c r="X240" s="183">
        <f t="shared" si="263"/>
        <v>1302.115939903865</v>
      </c>
      <c r="Y240" s="183">
        <f t="shared" si="249"/>
        <v>125.99809369080252</v>
      </c>
      <c r="Z240" s="265">
        <f t="shared" si="263"/>
        <v>23.812049991981432</v>
      </c>
    </row>
    <row r="241" spans="1:26" s="60" customFormat="1" ht="12" customHeight="1">
      <c r="A241" s="624"/>
      <c r="B241" s="301">
        <v>6</v>
      </c>
      <c r="C241" s="65" t="s">
        <v>26</v>
      </c>
      <c r="D241" s="179">
        <v>556.14807199999996</v>
      </c>
      <c r="E241" s="179">
        <f t="shared" si="304"/>
        <v>-3.5959783323431527</v>
      </c>
      <c r="F241" s="231">
        <f t="shared" si="305"/>
        <v>6.1999831958447826</v>
      </c>
      <c r="G241" s="181">
        <v>475.04</v>
      </c>
      <c r="H241" s="179">
        <f t="shared" si="306"/>
        <v>2.8937792410327567</v>
      </c>
      <c r="I241" s="231">
        <f t="shared" si="307"/>
        <v>3.6775136951919585</v>
      </c>
      <c r="J241" s="181">
        <f t="shared" si="247"/>
        <v>81.108071999999936</v>
      </c>
      <c r="K241" s="179">
        <f t="shared" si="294"/>
        <v>-29.601643980862612</v>
      </c>
      <c r="L241" s="231">
        <f t="shared" si="261"/>
        <v>23.848025652771398</v>
      </c>
      <c r="M241" s="181">
        <f t="shared" si="285"/>
        <v>117.07394577298753</v>
      </c>
      <c r="N241" s="179">
        <f t="shared" si="295"/>
        <v>-6.3072399723732246</v>
      </c>
      <c r="O241" s="179">
        <f t="shared" si="262"/>
        <v>2.4329957487877252</v>
      </c>
      <c r="P241" s="209"/>
      <c r="Q241" s="179">
        <f>SUM(D$236:D241)</f>
        <v>3382.9783029999999</v>
      </c>
      <c r="R241" s="179">
        <f t="shared" si="308"/>
        <v>19.673911291208345</v>
      </c>
      <c r="S241" s="179">
        <f t="shared" si="309"/>
        <v>15.799900835216008</v>
      </c>
      <c r="T241" s="181">
        <f>SUM(G$236:G241)</f>
        <v>2718.5899999999997</v>
      </c>
      <c r="U241" s="179">
        <f t="shared" si="310"/>
        <v>21.173586503532359</v>
      </c>
      <c r="V241" s="179">
        <f t="shared" si="311"/>
        <v>-3.4011889237504311</v>
      </c>
      <c r="W241" s="266">
        <f t="shared" si="248"/>
        <v>664.38830300000018</v>
      </c>
      <c r="X241" s="181">
        <f t="shared" si="263"/>
        <v>520.40181436175635</v>
      </c>
      <c r="Y241" s="181">
        <f t="shared" si="249"/>
        <v>124.43870914702106</v>
      </c>
      <c r="Z241" s="267">
        <f t="shared" si="263"/>
        <v>19.877149154361916</v>
      </c>
    </row>
    <row r="242" spans="1:26" s="60" customFormat="1" ht="12" customHeight="1">
      <c r="A242" s="624"/>
      <c r="B242" s="301">
        <v>7</v>
      </c>
      <c r="C242" s="46" t="s">
        <v>27</v>
      </c>
      <c r="D242" s="178">
        <v>555.47382900000002</v>
      </c>
      <c r="E242" s="178">
        <f t="shared" si="304"/>
        <v>-0.12123443988131255</v>
      </c>
      <c r="F242" s="229">
        <f t="shared" si="305"/>
        <v>28.46889981035201</v>
      </c>
      <c r="G242" s="182">
        <v>440.61</v>
      </c>
      <c r="H242" s="180">
        <f t="shared" si="306"/>
        <v>-7.247810710676994</v>
      </c>
      <c r="I242" s="233">
        <f t="shared" si="307"/>
        <v>11.186534773392554</v>
      </c>
      <c r="J242" s="183">
        <f t="shared" si="247"/>
        <v>114.86382900000001</v>
      </c>
      <c r="K242" s="178">
        <f t="shared" si="294"/>
        <v>41.618246085297272</v>
      </c>
      <c r="L242" s="229">
        <f t="shared" si="261"/>
        <v>218.18235180055385</v>
      </c>
      <c r="M242" s="183">
        <f t="shared" si="285"/>
        <v>126.06927418805746</v>
      </c>
      <c r="N242" s="178">
        <f t="shared" si="295"/>
        <v>7.6834588222663536</v>
      </c>
      <c r="O242" s="178">
        <f t="shared" si="262"/>
        <v>15.543577351504245</v>
      </c>
      <c r="P242" s="209"/>
      <c r="Q242" s="178">
        <f>SUM(D$236:D242)</f>
        <v>3938.4521319999999</v>
      </c>
      <c r="R242" s="178">
        <f t="shared" si="308"/>
        <v>16.419668683875678</v>
      </c>
      <c r="S242" s="178">
        <f t="shared" si="309"/>
        <v>17.433228536159206</v>
      </c>
      <c r="T242" s="183">
        <f>SUM(G$236:G242)</f>
        <v>3159.2</v>
      </c>
      <c r="U242" s="178">
        <f t="shared" si="310"/>
        <v>16.207298636425516</v>
      </c>
      <c r="V242" s="178">
        <f t="shared" si="311"/>
        <v>-1.6006403807400038</v>
      </c>
      <c r="W242" s="263">
        <f t="shared" si="248"/>
        <v>779.25213200000007</v>
      </c>
      <c r="X242" s="183">
        <f t="shared" si="263"/>
        <v>444.20848662616265</v>
      </c>
      <c r="Y242" s="183">
        <f t="shared" si="249"/>
        <v>124.6661221828311</v>
      </c>
      <c r="Z242" s="265">
        <f t="shared" si="263"/>
        <v>19.343488606579974</v>
      </c>
    </row>
    <row r="243" spans="1:26" s="60" customFormat="1" ht="12" customHeight="1">
      <c r="A243" s="624"/>
      <c r="B243" s="301">
        <v>8</v>
      </c>
      <c r="C243" s="46" t="s">
        <v>28</v>
      </c>
      <c r="D243" s="178">
        <v>357.24752999999998</v>
      </c>
      <c r="E243" s="178">
        <f t="shared" si="304"/>
        <v>-35.685983506524487</v>
      </c>
      <c r="F243" s="229">
        <f t="shared" si="305"/>
        <v>-16.00697575999812</v>
      </c>
      <c r="G243" s="183">
        <v>265.38</v>
      </c>
      <c r="H243" s="178">
        <f t="shared" si="306"/>
        <v>-39.769864506025741</v>
      </c>
      <c r="I243" s="229">
        <f t="shared" si="307"/>
        <v>-18.021747188928718</v>
      </c>
      <c r="J243" s="183">
        <f t="shared" si="247"/>
        <v>91.867529999999988</v>
      </c>
      <c r="K243" s="178">
        <f t="shared" si="294"/>
        <v>-20.020487911821238</v>
      </c>
      <c r="L243" s="229">
        <f t="shared" si="261"/>
        <v>-9.5881015648065837</v>
      </c>
      <c r="M243" s="183">
        <f t="shared" si="285"/>
        <v>134.61735247569521</v>
      </c>
      <c r="N243" s="178">
        <f t="shared" si="295"/>
        <v>6.7804612525067753</v>
      </c>
      <c r="O243" s="178">
        <f t="shared" si="262"/>
        <v>2.4576901310325194</v>
      </c>
      <c r="P243" s="209"/>
      <c r="Q243" s="178">
        <f>SUM(D$236:D243)</f>
        <v>4295.699662</v>
      </c>
      <c r="R243" s="178">
        <f t="shared" si="308"/>
        <v>9.0707597306402867</v>
      </c>
      <c r="S243" s="178">
        <f t="shared" si="309"/>
        <v>13.66961168105718</v>
      </c>
      <c r="T243" s="183">
        <f>SUM(G$236:G243)</f>
        <v>3424.58</v>
      </c>
      <c r="U243" s="178">
        <f t="shared" si="310"/>
        <v>8.4002279057989284</v>
      </c>
      <c r="V243" s="178">
        <f t="shared" si="311"/>
        <v>-3.1047078496227121</v>
      </c>
      <c r="W243" s="263">
        <f t="shared" si="248"/>
        <v>871.11966200000006</v>
      </c>
      <c r="X243" s="183">
        <f t="shared" si="263"/>
        <v>255.84953513072003</v>
      </c>
      <c r="Y243" s="183">
        <f t="shared" si="249"/>
        <v>125.43727003019349</v>
      </c>
      <c r="Z243" s="265">
        <f t="shared" si="263"/>
        <v>17.311800355219397</v>
      </c>
    </row>
    <row r="244" spans="1:26" s="60" customFormat="1" ht="12" customHeight="1">
      <c r="A244" s="624"/>
      <c r="B244" s="301">
        <v>9</v>
      </c>
      <c r="C244" s="65" t="s">
        <v>29</v>
      </c>
      <c r="D244" s="179">
        <v>576.93139399999995</v>
      </c>
      <c r="E244" s="179">
        <f t="shared" ref="E244:E258" si="312">((D244/D243)-1)*100</f>
        <v>61.493459171012319</v>
      </c>
      <c r="F244" s="231">
        <f t="shared" ref="F244:F258" si="313">((D244/D232)-1)*100</f>
        <v>-0.51877883919028145</v>
      </c>
      <c r="G244" s="181">
        <v>428.3</v>
      </c>
      <c r="H244" s="179">
        <f t="shared" si="306"/>
        <v>61.391212600798873</v>
      </c>
      <c r="I244" s="231">
        <f t="shared" si="307"/>
        <v>-10.592017368069474</v>
      </c>
      <c r="J244" s="181">
        <f t="shared" si="247"/>
        <v>148.63139399999994</v>
      </c>
      <c r="K244" s="179">
        <f t="shared" si="294"/>
        <v>61.788821360495881</v>
      </c>
      <c r="L244" s="231">
        <f t="shared" si="261"/>
        <v>47.305643211100005</v>
      </c>
      <c r="M244" s="181">
        <f t="shared" si="285"/>
        <v>134.70263693672658</v>
      </c>
      <c r="N244" s="179">
        <f t="shared" si="295"/>
        <v>6.3353244929365005E-2</v>
      </c>
      <c r="O244" s="179">
        <f t="shared" si="262"/>
        <v>11.266598610493329</v>
      </c>
      <c r="P244" s="209"/>
      <c r="Q244" s="179">
        <f>SUM(D$236:D244)</f>
        <v>4872.6310560000002</v>
      </c>
      <c r="R244" s="179">
        <f t="shared" si="308"/>
        <v>13.43044065914496</v>
      </c>
      <c r="S244" s="179">
        <f t="shared" si="309"/>
        <v>11.7819491861759</v>
      </c>
      <c r="T244" s="181">
        <f>SUM(G$236:G244)</f>
        <v>3852.88</v>
      </c>
      <c r="U244" s="179">
        <f t="shared" si="310"/>
        <v>12.506643150400931</v>
      </c>
      <c r="V244" s="179">
        <f t="shared" si="311"/>
        <v>-3.9984053222370419</v>
      </c>
      <c r="W244" s="266">
        <f t="shared" si="248"/>
        <v>1019.7510560000001</v>
      </c>
      <c r="X244" s="181">
        <f t="shared" si="263"/>
        <v>194.98150303731654</v>
      </c>
      <c r="Y244" s="181">
        <f t="shared" si="249"/>
        <v>126.46724154398787</v>
      </c>
      <c r="Z244" s="267">
        <f t="shared" si="263"/>
        <v>16.437596230959461</v>
      </c>
    </row>
    <row r="245" spans="1:26" s="60" customFormat="1" ht="12" customHeight="1">
      <c r="A245" s="624"/>
      <c r="B245" s="301">
        <v>10</v>
      </c>
      <c r="C245" s="79" t="s">
        <v>30</v>
      </c>
      <c r="D245" s="180">
        <v>662.88703399999997</v>
      </c>
      <c r="E245" s="180">
        <f t="shared" si="312"/>
        <v>14.898762815462252</v>
      </c>
      <c r="F245" s="233">
        <f t="shared" si="313"/>
        <v>29.975301268602571</v>
      </c>
      <c r="G245" s="182">
        <v>458.91</v>
      </c>
      <c r="H245" s="180">
        <f t="shared" si="306"/>
        <v>7.1468596777959359</v>
      </c>
      <c r="I245" s="233">
        <f t="shared" ref="I245:I258" si="314">((G245/G233)-1)*100</f>
        <v>0.52352580390784276</v>
      </c>
      <c r="J245" s="183">
        <f t="shared" si="247"/>
        <v>203.97703399999995</v>
      </c>
      <c r="K245" s="178">
        <f t="shared" si="294"/>
        <v>37.236843785506068</v>
      </c>
      <c r="L245" s="229">
        <f t="shared" si="261"/>
        <v>281.33676201159079</v>
      </c>
      <c r="M245" s="183">
        <f t="shared" si="285"/>
        <v>144.4481562833671</v>
      </c>
      <c r="N245" s="178">
        <f t="shared" si="295"/>
        <v>7.2348393233149899</v>
      </c>
      <c r="O245" s="178">
        <f t="shared" si="262"/>
        <v>29.298390828577368</v>
      </c>
      <c r="P245" s="209"/>
      <c r="Q245" s="180">
        <f>SUM(D$236:D245)</f>
        <v>5535.5180900000005</v>
      </c>
      <c r="R245" s="180">
        <f t="shared" ref="R245:R250" si="315">((Q245/Q244)-1)*100</f>
        <v>13.604293581467509</v>
      </c>
      <c r="S245" s="180">
        <f t="shared" ref="S245:S250" si="316">((Q245/Q233)-1)*100</f>
        <v>13.687613009492615</v>
      </c>
      <c r="T245" s="182">
        <f>SUM(G$236:G245)</f>
        <v>4311.79</v>
      </c>
      <c r="U245" s="180">
        <f t="shared" ref="U245:U250" si="317">((T245/T244)-1)*100</f>
        <v>11.910830339901569</v>
      </c>
      <c r="V245" s="180">
        <f t="shared" ref="V245:V250" si="318">((T245/T233)-1)*100</f>
        <v>-3.5365681775980207</v>
      </c>
      <c r="W245" s="263">
        <f t="shared" si="248"/>
        <v>1223.7280900000005</v>
      </c>
      <c r="X245" s="183">
        <f t="shared" si="263"/>
        <v>206.55279190360591</v>
      </c>
      <c r="Y245" s="183">
        <f t="shared" si="249"/>
        <v>128.3809761143284</v>
      </c>
      <c r="Z245" s="265">
        <f t="shared" si="263"/>
        <v>17.855658731696323</v>
      </c>
    </row>
    <row r="246" spans="1:26" s="60" customFormat="1" ht="12" customHeight="1">
      <c r="A246" s="624"/>
      <c r="B246" s="301">
        <v>11</v>
      </c>
      <c r="C246" s="46" t="s">
        <v>31</v>
      </c>
      <c r="D246" s="178">
        <v>501.38004000000001</v>
      </c>
      <c r="E246" s="178">
        <f t="shared" si="312"/>
        <v>-24.364180579220672</v>
      </c>
      <c r="F246" s="229">
        <f t="shared" si="313"/>
        <v>-5.750316747184991</v>
      </c>
      <c r="G246" s="183">
        <v>360.36</v>
      </c>
      <c r="H246" s="178">
        <f t="shared" si="306"/>
        <v>-21.474798980192201</v>
      </c>
      <c r="I246" s="229">
        <f t="shared" si="314"/>
        <v>-14.30405935649568</v>
      </c>
      <c r="J246" s="183">
        <f t="shared" si="247"/>
        <v>141.02003999999999</v>
      </c>
      <c r="K246" s="178">
        <f t="shared" si="294"/>
        <v>-30.864746273347599</v>
      </c>
      <c r="L246" s="229">
        <f t="shared" si="261"/>
        <v>26.520760811053258</v>
      </c>
      <c r="M246" s="183">
        <f t="shared" si="285"/>
        <v>139.13310023310024</v>
      </c>
      <c r="N246" s="178">
        <f t="shared" si="295"/>
        <v>-3.6795596337278247</v>
      </c>
      <c r="O246" s="178">
        <f t="shared" si="262"/>
        <v>9.9815026768820925</v>
      </c>
      <c r="P246" s="209"/>
      <c r="Q246" s="178">
        <f>SUM(D$236:D246)</f>
        <v>6036.8981300000005</v>
      </c>
      <c r="R246" s="178">
        <f t="shared" si="315"/>
        <v>9.0575088338298535</v>
      </c>
      <c r="S246" s="178">
        <f t="shared" si="316"/>
        <v>11.773090132808006</v>
      </c>
      <c r="T246" s="183">
        <f>SUM(G$236:G246)</f>
        <v>4672.1499999999996</v>
      </c>
      <c r="U246" s="178">
        <f t="shared" si="317"/>
        <v>8.3575498806760073</v>
      </c>
      <c r="V246" s="178">
        <f t="shared" si="318"/>
        <v>-4.4624344120498094</v>
      </c>
      <c r="W246" s="263">
        <f t="shared" si="248"/>
        <v>1364.7481300000009</v>
      </c>
      <c r="X246" s="183">
        <f t="shared" si="263"/>
        <v>167.25705081758628</v>
      </c>
      <c r="Y246" s="183">
        <f t="shared" si="249"/>
        <v>129.21028070588488</v>
      </c>
      <c r="Z246" s="265">
        <f t="shared" si="263"/>
        <v>16.993864607018573</v>
      </c>
    </row>
    <row r="247" spans="1:26" s="60" customFormat="1" ht="12" customHeight="1">
      <c r="A247" s="625"/>
      <c r="B247" s="302">
        <v>12</v>
      </c>
      <c r="C247" s="65" t="s">
        <v>32</v>
      </c>
      <c r="D247" s="179">
        <v>342.05</v>
      </c>
      <c r="E247" s="179">
        <f t="shared" si="312"/>
        <v>-31.778297357030805</v>
      </c>
      <c r="F247" s="231">
        <f t="shared" si="313"/>
        <v>4.3471629042098892</v>
      </c>
      <c r="G247" s="181">
        <v>236.42</v>
      </c>
      <c r="H247" s="179">
        <f t="shared" si="306"/>
        <v>-34.393384393384395</v>
      </c>
      <c r="I247" s="231">
        <f t="shared" si="314"/>
        <v>-38.576253572356457</v>
      </c>
      <c r="J247" s="181">
        <f t="shared" si="247"/>
        <v>105.63000000000002</v>
      </c>
      <c r="K247" s="179">
        <f t="shared" si="294"/>
        <v>-25.09575234838961</v>
      </c>
      <c r="L247" s="231">
        <f t="shared" si="261"/>
        <v>-284.99124343257461</v>
      </c>
      <c r="M247" s="181">
        <f t="shared" si="285"/>
        <v>144.67896117079775</v>
      </c>
      <c r="N247" s="179">
        <f t="shared" si="295"/>
        <v>3.9860111852651148</v>
      </c>
      <c r="O247" s="179">
        <f t="shared" si="262"/>
        <v>69.88081804344128</v>
      </c>
      <c r="P247" s="209"/>
      <c r="Q247" s="179">
        <f>SUM(D$236:D247)</f>
        <v>6378.9481300000007</v>
      </c>
      <c r="R247" s="179">
        <f t="shared" si="315"/>
        <v>5.6659892652520139</v>
      </c>
      <c r="S247" s="179">
        <f t="shared" si="316"/>
        <v>11.348183311426595</v>
      </c>
      <c r="T247" s="181">
        <f>SUM(G$236:G247)</f>
        <v>4908.57</v>
      </c>
      <c r="U247" s="179">
        <f t="shared" si="317"/>
        <v>5.0601971255203715</v>
      </c>
      <c r="V247" s="179">
        <f t="shared" si="318"/>
        <v>-6.9514793527547525</v>
      </c>
      <c r="W247" s="266">
        <f t="shared" si="248"/>
        <v>1470.378130000001</v>
      </c>
      <c r="X247" s="181">
        <f t="shared" si="263"/>
        <v>224.19317164590527</v>
      </c>
      <c r="Y247" s="181">
        <f t="shared" si="249"/>
        <v>129.95532568548481</v>
      </c>
      <c r="Z247" s="267">
        <f t="shared" si="263"/>
        <v>19.666795922051161</v>
      </c>
    </row>
    <row r="248" spans="1:26" s="60" customFormat="1" ht="12" customHeight="1">
      <c r="A248" s="623">
        <v>2009</v>
      </c>
      <c r="B248" s="304">
        <v>1</v>
      </c>
      <c r="C248" s="79" t="s">
        <v>21</v>
      </c>
      <c r="D248" s="82">
        <v>369.87</v>
      </c>
      <c r="E248" s="180">
        <f t="shared" si="312"/>
        <v>8.1333138430053964</v>
      </c>
      <c r="F248" s="233">
        <f t="shared" si="313"/>
        <v>-31.33523986599004</v>
      </c>
      <c r="G248" s="153">
        <v>262.92</v>
      </c>
      <c r="H248" s="180">
        <f t="shared" si="306"/>
        <v>11.208865578208282</v>
      </c>
      <c r="I248" s="233">
        <f t="shared" si="314"/>
        <v>-38.904122321885012</v>
      </c>
      <c r="J248" s="182">
        <f t="shared" si="247"/>
        <v>106.94999999999999</v>
      </c>
      <c r="K248" s="180">
        <f t="shared" si="294"/>
        <v>1.2496449872195114</v>
      </c>
      <c r="L248" s="233">
        <f t="shared" si="261"/>
        <v>-1.2653061047388947</v>
      </c>
      <c r="M248" s="182">
        <f t="shared" si="285"/>
        <v>140.6777727065267</v>
      </c>
      <c r="N248" s="180">
        <f t="shared" si="295"/>
        <v>-2.7655634460545642</v>
      </c>
      <c r="O248" s="180">
        <f t="shared" si="262"/>
        <v>12.388532162139976</v>
      </c>
      <c r="P248" s="209"/>
      <c r="Q248" s="180">
        <f>SUM(D$248:D248)</f>
        <v>369.87</v>
      </c>
      <c r="R248" s="180">
        <f t="shared" si="315"/>
        <v>-94.201708613046833</v>
      </c>
      <c r="S248" s="180">
        <f t="shared" si="316"/>
        <v>-31.33523986599004</v>
      </c>
      <c r="T248" s="182">
        <f>SUM(G$248:G248)</f>
        <v>262.92</v>
      </c>
      <c r="U248" s="180">
        <f t="shared" si="317"/>
        <v>-94.643653854381213</v>
      </c>
      <c r="V248" s="180">
        <f t="shared" si="318"/>
        <v>-38.904122321885012</v>
      </c>
      <c r="W248" s="268">
        <f t="shared" si="248"/>
        <v>106.94999999999999</v>
      </c>
      <c r="X248" s="182">
        <f t="shared" si="263"/>
        <v>-1.2653061047388947</v>
      </c>
      <c r="Y248" s="182">
        <f t="shared" si="249"/>
        <v>140.6777727065267</v>
      </c>
      <c r="Z248" s="269">
        <f t="shared" si="263"/>
        <v>12.388532162139976</v>
      </c>
    </row>
    <row r="249" spans="1:26" s="60" customFormat="1" ht="12" customHeight="1">
      <c r="A249" s="624"/>
      <c r="B249" s="305">
        <v>2</v>
      </c>
      <c r="C249" s="46" t="s">
        <v>22</v>
      </c>
      <c r="D249" s="61">
        <v>465.48</v>
      </c>
      <c r="E249" s="178">
        <f t="shared" si="312"/>
        <v>25.849622840457464</v>
      </c>
      <c r="F249" s="229">
        <f t="shared" si="313"/>
        <v>-16.534464637885272</v>
      </c>
      <c r="G249" s="155">
        <v>294.83</v>
      </c>
      <c r="H249" s="178">
        <f t="shared" si="306"/>
        <v>12.136771641563971</v>
      </c>
      <c r="I249" s="229">
        <f t="shared" si="314"/>
        <v>-31.643133708933256</v>
      </c>
      <c r="J249" s="183">
        <f t="shared" si="247"/>
        <v>170.65000000000003</v>
      </c>
      <c r="K249" s="178">
        <f t="shared" si="294"/>
        <v>59.560542309490458</v>
      </c>
      <c r="L249" s="229">
        <f t="shared" si="261"/>
        <v>35.027925222935522</v>
      </c>
      <c r="M249" s="183">
        <f t="shared" si="285"/>
        <v>157.88081267170912</v>
      </c>
      <c r="N249" s="178">
        <f t="shared" si="295"/>
        <v>12.228683774422811</v>
      </c>
      <c r="O249" s="178">
        <f t="shared" si="262"/>
        <v>22.102635610466038</v>
      </c>
      <c r="P249" s="209"/>
      <c r="Q249" s="178">
        <f>SUM(D$248:D249)</f>
        <v>835.35</v>
      </c>
      <c r="R249" s="178">
        <f t="shared" si="315"/>
        <v>125.84962284045744</v>
      </c>
      <c r="S249" s="178">
        <f t="shared" si="316"/>
        <v>-23.806394956497957</v>
      </c>
      <c r="T249" s="183">
        <f>SUM(G$248:G249)</f>
        <v>557.75</v>
      </c>
      <c r="U249" s="178">
        <f t="shared" si="317"/>
        <v>112.13677164156395</v>
      </c>
      <c r="V249" s="178">
        <f t="shared" si="318"/>
        <v>-35.269540996924512</v>
      </c>
      <c r="W249" s="263">
        <f t="shared" si="248"/>
        <v>277.60000000000002</v>
      </c>
      <c r="X249" s="183">
        <f t="shared" si="263"/>
        <v>18.277720279770083</v>
      </c>
      <c r="Y249" s="183">
        <f t="shared" si="249"/>
        <v>149.77140295831467</v>
      </c>
      <c r="Z249" s="265">
        <f t="shared" si="263"/>
        <v>17.709044887016635</v>
      </c>
    </row>
    <row r="250" spans="1:26" s="60" customFormat="1" ht="12" customHeight="1">
      <c r="A250" s="624"/>
      <c r="B250" s="305">
        <v>3</v>
      </c>
      <c r="C250" s="65" t="s">
        <v>23</v>
      </c>
      <c r="D250" s="68">
        <v>538.78</v>
      </c>
      <c r="E250" s="179">
        <f t="shared" si="312"/>
        <v>15.747185700781973</v>
      </c>
      <c r="F250" s="231">
        <f t="shared" si="313"/>
        <v>6.4321160267229782</v>
      </c>
      <c r="G250" s="156">
        <v>329.05</v>
      </c>
      <c r="H250" s="179">
        <f t="shared" si="306"/>
        <v>11.606688600210301</v>
      </c>
      <c r="I250" s="231">
        <f t="shared" si="314"/>
        <v>-23.158656765214147</v>
      </c>
      <c r="J250" s="181">
        <f t="shared" si="247"/>
        <v>209.72999999999996</v>
      </c>
      <c r="K250" s="179">
        <f t="shared" si="294"/>
        <v>22.900673893934908</v>
      </c>
      <c r="L250" s="231">
        <f t="shared" si="261"/>
        <v>168.88674579498598</v>
      </c>
      <c r="M250" s="181">
        <f t="shared" si="285"/>
        <v>163.73803373347516</v>
      </c>
      <c r="N250" s="179">
        <f t="shared" si="295"/>
        <v>3.7099005019345155</v>
      </c>
      <c r="O250" s="179">
        <f t="shared" si="262"/>
        <v>38.508921820280563</v>
      </c>
      <c r="P250" s="209"/>
      <c r="Q250" s="179">
        <f>SUM(D$248:D250)</f>
        <v>1374.13</v>
      </c>
      <c r="R250" s="179">
        <f t="shared" si="315"/>
        <v>64.49751601125277</v>
      </c>
      <c r="S250" s="231">
        <f t="shared" si="316"/>
        <v>-14.254669568092337</v>
      </c>
      <c r="T250" s="179">
        <f>SUM(G$248:G250)</f>
        <v>886.8</v>
      </c>
      <c r="U250" s="179">
        <f t="shared" si="317"/>
        <v>58.995965934558491</v>
      </c>
      <c r="V250" s="179">
        <f t="shared" si="318"/>
        <v>-31.248885546605464</v>
      </c>
      <c r="W250" s="266">
        <f t="shared" si="248"/>
        <v>487.33000000000015</v>
      </c>
      <c r="X250" s="181">
        <f t="shared" si="263"/>
        <v>55.845243642370775</v>
      </c>
      <c r="Y250" s="181">
        <f t="shared" si="249"/>
        <v>154.9537663509247</v>
      </c>
      <c r="Z250" s="267">
        <f t="shared" si="263"/>
        <v>24.718458913176278</v>
      </c>
    </row>
    <row r="251" spans="1:26" s="60" customFormat="1" ht="12" customHeight="1">
      <c r="A251" s="624"/>
      <c r="B251" s="305">
        <v>4</v>
      </c>
      <c r="C251" s="79" t="s">
        <v>24</v>
      </c>
      <c r="D251" s="82">
        <v>477.04</v>
      </c>
      <c r="E251" s="180">
        <f t="shared" si="312"/>
        <v>-11.459222688295768</v>
      </c>
      <c r="F251" s="233">
        <f t="shared" si="313"/>
        <v>-26.310616104559358</v>
      </c>
      <c r="G251" s="153">
        <v>290.44</v>
      </c>
      <c r="H251" s="180">
        <f t="shared" si="306"/>
        <v>-11.733779060932992</v>
      </c>
      <c r="I251" s="233">
        <f t="shared" si="314"/>
        <v>-40.967479674796749</v>
      </c>
      <c r="J251" s="183">
        <f t="shared" si="247"/>
        <v>186.60000000000002</v>
      </c>
      <c r="K251" s="178">
        <f t="shared" si="294"/>
        <v>-11.028465169503621</v>
      </c>
      <c r="L251" s="229">
        <f t="shared" si="261"/>
        <v>20.103515327554611</v>
      </c>
      <c r="M251" s="183">
        <f t="shared" si="285"/>
        <v>164.24734885002067</v>
      </c>
      <c r="N251" s="178">
        <f t="shared" si="295"/>
        <v>0.31105486302256402</v>
      </c>
      <c r="O251" s="178">
        <f t="shared" si="262"/>
        <v>24.82845639910758</v>
      </c>
      <c r="P251" s="209"/>
      <c r="Q251" s="180">
        <f>SUM(D$248:D251)</f>
        <v>1851.17</v>
      </c>
      <c r="R251" s="180">
        <f t="shared" ref="R251:R256" si="319">((Q251/Q250)-1)*100</f>
        <v>34.715783805025715</v>
      </c>
      <c r="S251" s="233">
        <f t="shared" ref="S251:S256" si="320">((Q251/Q239)-1)*100</f>
        <v>-17.723481750975843</v>
      </c>
      <c r="T251" s="180">
        <f>SUM(G$248:G251)</f>
        <v>1177.24</v>
      </c>
      <c r="U251" s="180">
        <f t="shared" ref="U251:U256" si="321">((T251/T250)-1)*100</f>
        <v>32.75146594497069</v>
      </c>
      <c r="V251" s="180">
        <f t="shared" ref="V251:V256" si="322">((T251/T239)-1)*100</f>
        <v>-33.932329518988467</v>
      </c>
      <c r="W251" s="263">
        <f t="shared" si="248"/>
        <v>673.93000000000006</v>
      </c>
      <c r="X251" s="183">
        <f t="shared" si="263"/>
        <v>43.981459107162294</v>
      </c>
      <c r="Y251" s="183">
        <f t="shared" si="249"/>
        <v>157.24661071659136</v>
      </c>
      <c r="Z251" s="265">
        <f t="shared" si="263"/>
        <v>24.533705593072508</v>
      </c>
    </row>
    <row r="252" spans="1:26" s="60" customFormat="1" ht="12" customHeight="1">
      <c r="A252" s="624"/>
      <c r="B252" s="305">
        <v>5</v>
      </c>
      <c r="C252" s="46" t="s">
        <v>25</v>
      </c>
      <c r="D252" s="61">
        <v>421.84</v>
      </c>
      <c r="E252" s="178">
        <f t="shared" si="312"/>
        <v>-11.57135669964784</v>
      </c>
      <c r="F252" s="229">
        <f t="shared" si="313"/>
        <v>-26.877257069256967</v>
      </c>
      <c r="G252" s="155">
        <v>274.74</v>
      </c>
      <c r="H252" s="178">
        <f t="shared" si="306"/>
        <v>-5.4055915163200634</v>
      </c>
      <c r="I252" s="229">
        <f t="shared" si="314"/>
        <v>-40.491249350199276</v>
      </c>
      <c r="J252" s="183">
        <f t="shared" si="247"/>
        <v>147.09999999999997</v>
      </c>
      <c r="K252" s="178">
        <f t="shared" si="294"/>
        <v>-21.168274383708496</v>
      </c>
      <c r="L252" s="229">
        <f t="shared" si="261"/>
        <v>27.676542113035495</v>
      </c>
      <c r="M252" s="183">
        <f t="shared" si="285"/>
        <v>153.54153017398266</v>
      </c>
      <c r="N252" s="178">
        <f t="shared" si="295"/>
        <v>-6.5181074464792825</v>
      </c>
      <c r="O252" s="178">
        <f t="shared" si="262"/>
        <v>22.877294737808285</v>
      </c>
      <c r="P252" s="209"/>
      <c r="Q252" s="178">
        <f>SUM(D$248:D252)</f>
        <v>2273.0100000000002</v>
      </c>
      <c r="R252" s="178">
        <f t="shared" si="319"/>
        <v>22.787750449715595</v>
      </c>
      <c r="S252" s="229">
        <f t="shared" si="320"/>
        <v>-19.591563190693773</v>
      </c>
      <c r="T252" s="178">
        <f>SUM(G$248:G252)</f>
        <v>1451.98</v>
      </c>
      <c r="U252" s="178">
        <f t="shared" si="321"/>
        <v>23.337637185280833</v>
      </c>
      <c r="V252" s="178">
        <f t="shared" si="322"/>
        <v>-35.282030710258283</v>
      </c>
      <c r="W252" s="263">
        <f t="shared" si="248"/>
        <v>821.0300000000002</v>
      </c>
      <c r="X252" s="183">
        <f t="shared" si="263"/>
        <v>40.760813818838294</v>
      </c>
      <c r="Y252" s="183">
        <f t="shared" si="249"/>
        <v>156.54554470447252</v>
      </c>
      <c r="Z252" s="265">
        <f t="shared" si="263"/>
        <v>24.244375544786422</v>
      </c>
    </row>
    <row r="253" spans="1:26" s="60" customFormat="1" ht="12" customHeight="1">
      <c r="A253" s="624"/>
      <c r="B253" s="305">
        <v>6</v>
      </c>
      <c r="C253" s="65" t="s">
        <v>26</v>
      </c>
      <c r="D253" s="68">
        <v>414</v>
      </c>
      <c r="E253" s="179">
        <f t="shared" si="312"/>
        <v>-1.8585245590745259</v>
      </c>
      <c r="F253" s="231">
        <f t="shared" si="313"/>
        <v>-25.55939311068941</v>
      </c>
      <c r="G253" s="156">
        <v>279.26</v>
      </c>
      <c r="H253" s="179">
        <f t="shared" si="306"/>
        <v>1.6451918177185609</v>
      </c>
      <c r="I253" s="231">
        <f t="shared" si="314"/>
        <v>-41.213371505557426</v>
      </c>
      <c r="J253" s="181">
        <f t="shared" si="247"/>
        <v>134.74</v>
      </c>
      <c r="K253" s="179">
        <f t="shared" si="294"/>
        <v>-8.4024473147518375</v>
      </c>
      <c r="L253" s="231">
        <f t="shared" si="261"/>
        <v>66.124032636357228</v>
      </c>
      <c r="M253" s="181">
        <f t="shared" si="285"/>
        <v>148.24894363675429</v>
      </c>
      <c r="N253" s="179">
        <f t="shared" si="295"/>
        <v>-3.447006507771011</v>
      </c>
      <c r="O253" s="179">
        <f t="shared" si="262"/>
        <v>26.628467724336137</v>
      </c>
      <c r="P253" s="209"/>
      <c r="Q253" s="179">
        <f>SUM(D$248:D253)</f>
        <v>2687.01</v>
      </c>
      <c r="R253" s="179">
        <f t="shared" si="319"/>
        <v>18.213734211464082</v>
      </c>
      <c r="S253" s="231">
        <f t="shared" si="320"/>
        <v>-20.572650506886792</v>
      </c>
      <c r="T253" s="179">
        <f>SUM(G$248:G253)</f>
        <v>1731.24</v>
      </c>
      <c r="U253" s="179">
        <f t="shared" si="321"/>
        <v>19.233047287152715</v>
      </c>
      <c r="V253" s="179">
        <f t="shared" si="322"/>
        <v>-36.318459201277122</v>
      </c>
      <c r="W253" s="266">
        <f t="shared" si="248"/>
        <v>955.77000000000021</v>
      </c>
      <c r="X253" s="181">
        <f t="shared" si="263"/>
        <v>43.857138315693668</v>
      </c>
      <c r="Y253" s="181">
        <f t="shared" si="249"/>
        <v>155.20725029458654</v>
      </c>
      <c r="Z253" s="267">
        <f t="shared" si="263"/>
        <v>24.725860110950904</v>
      </c>
    </row>
    <row r="254" spans="1:26" s="60" customFormat="1" ht="12" customHeight="1">
      <c r="A254" s="624"/>
      <c r="B254" s="305">
        <v>7</v>
      </c>
      <c r="C254" s="79" t="s">
        <v>27</v>
      </c>
      <c r="D254" s="82">
        <v>342.06</v>
      </c>
      <c r="E254" s="180">
        <f t="shared" si="312"/>
        <v>-17.376811594202902</v>
      </c>
      <c r="F254" s="233">
        <f t="shared" si="313"/>
        <v>-38.420141122436213</v>
      </c>
      <c r="G254" s="155">
        <v>250.88</v>
      </c>
      <c r="H254" s="180">
        <f t="shared" si="306"/>
        <v>-10.162572513070256</v>
      </c>
      <c r="I254" s="233">
        <f t="shared" si="314"/>
        <v>-43.060756678241532</v>
      </c>
      <c r="J254" s="183">
        <f t="shared" si="247"/>
        <v>91.18</v>
      </c>
      <c r="K254" s="178">
        <f t="shared" si="294"/>
        <v>-32.328929790708031</v>
      </c>
      <c r="L254" s="229">
        <f t="shared" si="261"/>
        <v>-20.619048839125853</v>
      </c>
      <c r="M254" s="183">
        <f t="shared" si="285"/>
        <v>136.34406887755102</v>
      </c>
      <c r="N254" s="178">
        <f t="shared" si="295"/>
        <v>-8.0303268725968717</v>
      </c>
      <c r="O254" s="178">
        <f t="shared" si="262"/>
        <v>8.1501180645861879</v>
      </c>
      <c r="P254" s="209"/>
      <c r="Q254" s="180">
        <f>SUM(D$248:D254)</f>
        <v>3029.07</v>
      </c>
      <c r="R254" s="180">
        <f t="shared" si="319"/>
        <v>12.730134982750329</v>
      </c>
      <c r="S254" s="233">
        <f t="shared" si="320"/>
        <v>-23.089835842138395</v>
      </c>
      <c r="T254" s="182">
        <f>SUM(G$248:G254)</f>
        <v>1982.12</v>
      </c>
      <c r="U254" s="180">
        <f t="shared" si="321"/>
        <v>14.491347242438945</v>
      </c>
      <c r="V254" s="180">
        <f t="shared" si="322"/>
        <v>-37.2587996961256</v>
      </c>
      <c r="W254" s="263">
        <f t="shared" si="248"/>
        <v>1046.9500000000003</v>
      </c>
      <c r="X254" s="183">
        <f t="shared" si="263"/>
        <v>34.353177489926992</v>
      </c>
      <c r="Y254" s="183">
        <f t="shared" si="249"/>
        <v>152.81970819122961</v>
      </c>
      <c r="Z254" s="265">
        <f t="shared" si="263"/>
        <v>22.58318901353924</v>
      </c>
    </row>
    <row r="255" spans="1:26" s="60" customFormat="1" ht="12" customHeight="1">
      <c r="A255" s="624"/>
      <c r="B255" s="305">
        <v>8</v>
      </c>
      <c r="C255" s="46" t="s">
        <v>28</v>
      </c>
      <c r="D255" s="61">
        <v>373.73</v>
      </c>
      <c r="E255" s="178">
        <f t="shared" si="312"/>
        <v>9.2586096006548537</v>
      </c>
      <c r="F255" s="229">
        <f t="shared" si="313"/>
        <v>4.6137393868055598</v>
      </c>
      <c r="G255" s="155">
        <v>262.02</v>
      </c>
      <c r="H255" s="178">
        <f t="shared" si="306"/>
        <v>4.4403698979591733</v>
      </c>
      <c r="I255" s="229">
        <f t="shared" si="314"/>
        <v>-1.2661089758082777</v>
      </c>
      <c r="J255" s="183">
        <f t="shared" si="247"/>
        <v>111.71000000000004</v>
      </c>
      <c r="K255" s="178">
        <f t="shared" si="294"/>
        <v>22.515902610221559</v>
      </c>
      <c r="L255" s="229">
        <f t="shared" si="261"/>
        <v>21.599002389636524</v>
      </c>
      <c r="M255" s="183">
        <f t="shared" si="285"/>
        <v>142.63415006488057</v>
      </c>
      <c r="N255" s="178">
        <f t="shared" si="295"/>
        <v>4.6133882017109107</v>
      </c>
      <c r="O255" s="178">
        <f t="shared" si="262"/>
        <v>5.9552482958189046</v>
      </c>
      <c r="P255" s="209"/>
      <c r="Q255" s="178">
        <f>SUM(D$248:D255)</f>
        <v>3402.8</v>
      </c>
      <c r="R255" s="178">
        <f t="shared" si="319"/>
        <v>12.338110377112454</v>
      </c>
      <c r="S255" s="229">
        <f t="shared" si="320"/>
        <v>-20.785895948421164</v>
      </c>
      <c r="T255" s="183">
        <f>SUM(G$248:G255)</f>
        <v>2244.14</v>
      </c>
      <c r="U255" s="178">
        <f t="shared" si="321"/>
        <v>13.219179464411845</v>
      </c>
      <c r="V255" s="178">
        <f t="shared" si="322"/>
        <v>-34.469628392386809</v>
      </c>
      <c r="W255" s="263">
        <f t="shared" si="248"/>
        <v>1158.6600000000003</v>
      </c>
      <c r="X255" s="183">
        <f t="shared" si="263"/>
        <v>33.008133158174566</v>
      </c>
      <c r="Y255" s="183">
        <f t="shared" si="249"/>
        <v>151.63046868733682</v>
      </c>
      <c r="Z255" s="265">
        <f t="shared" si="263"/>
        <v>20.881512050476282</v>
      </c>
    </row>
    <row r="256" spans="1:26" s="60" customFormat="1" ht="12" customHeight="1">
      <c r="A256" s="624"/>
      <c r="B256" s="305">
        <v>9</v>
      </c>
      <c r="C256" s="65" t="s">
        <v>29</v>
      </c>
      <c r="D256" s="68">
        <v>585.01</v>
      </c>
      <c r="E256" s="179">
        <f t="shared" si="312"/>
        <v>56.532791052363997</v>
      </c>
      <c r="F256" s="231">
        <f t="shared" si="313"/>
        <v>1.400271519979035</v>
      </c>
      <c r="G256" s="156">
        <v>390.6</v>
      </c>
      <c r="H256" s="179">
        <f t="shared" si="306"/>
        <v>49.072589878635227</v>
      </c>
      <c r="I256" s="231">
        <f t="shared" si="314"/>
        <v>-8.8022414195657266</v>
      </c>
      <c r="J256" s="181">
        <f t="shared" si="247"/>
        <v>194.40999999999997</v>
      </c>
      <c r="K256" s="179">
        <f t="shared" si="294"/>
        <v>74.030973055232209</v>
      </c>
      <c r="L256" s="231">
        <f t="shared" si="261"/>
        <v>30.800091937508189</v>
      </c>
      <c r="M256" s="181">
        <f t="shared" si="285"/>
        <v>149.77214541730669</v>
      </c>
      <c r="N256" s="179">
        <f t="shared" si="295"/>
        <v>5.004408375679481</v>
      </c>
      <c r="O256" s="179">
        <f t="shared" si="262"/>
        <v>11.187240890954996</v>
      </c>
      <c r="P256" s="209"/>
      <c r="Q256" s="179">
        <f>SUM(D$248:D256)</f>
        <v>3987.8100000000004</v>
      </c>
      <c r="R256" s="179">
        <f t="shared" si="319"/>
        <v>17.192018337839432</v>
      </c>
      <c r="S256" s="231">
        <f t="shared" si="320"/>
        <v>-18.158999641691732</v>
      </c>
      <c r="T256" s="179">
        <f>SUM(G$248:G256)</f>
        <v>2634.74</v>
      </c>
      <c r="U256" s="179">
        <f t="shared" si="321"/>
        <v>17.405331218194942</v>
      </c>
      <c r="V256" s="179">
        <f t="shared" si="322"/>
        <v>-31.616349328294689</v>
      </c>
      <c r="W256" s="266">
        <f t="shared" si="248"/>
        <v>1353.0700000000006</v>
      </c>
      <c r="X256" s="181">
        <f t="shared" si="263"/>
        <v>32.686305352548771</v>
      </c>
      <c r="Y256" s="181">
        <f t="shared" si="249"/>
        <v>151.35497240714457</v>
      </c>
      <c r="Z256" s="267">
        <f t="shared" si="263"/>
        <v>19.679191669963213</v>
      </c>
    </row>
    <row r="257" spans="1:26" s="60" customFormat="1" ht="12" customHeight="1">
      <c r="A257" s="624"/>
      <c r="B257" s="305">
        <v>10</v>
      </c>
      <c r="C257" s="79" t="s">
        <v>30</v>
      </c>
      <c r="D257" s="153">
        <v>567.26</v>
      </c>
      <c r="E257" s="180">
        <f t="shared" si="312"/>
        <v>-3.0341361686125001</v>
      </c>
      <c r="F257" s="233">
        <f t="shared" si="313"/>
        <v>-14.42584167365084</v>
      </c>
      <c r="G257" s="153">
        <v>332.35</v>
      </c>
      <c r="H257" s="180">
        <f t="shared" si="306"/>
        <v>-14.912954429083458</v>
      </c>
      <c r="I257" s="233">
        <f t="shared" si="314"/>
        <v>-27.578392277352858</v>
      </c>
      <c r="J257" s="183">
        <f t="shared" si="247"/>
        <v>234.90999999999997</v>
      </c>
      <c r="K257" s="178">
        <f t="shared" si="294"/>
        <v>20.832261714932354</v>
      </c>
      <c r="L257" s="229">
        <f t="shared" si="261"/>
        <v>15.164925871017431</v>
      </c>
      <c r="M257" s="183">
        <f t="shared" si="285"/>
        <v>170.68151045584472</v>
      </c>
      <c r="N257" s="178">
        <f t="shared" si="295"/>
        <v>13.960783549089673</v>
      </c>
      <c r="O257" s="178">
        <f t="shared" si="262"/>
        <v>18.161086196915566</v>
      </c>
      <c r="P257" s="209"/>
      <c r="Q257" s="178">
        <f>SUM(D$248:D257)</f>
        <v>4555.0700000000006</v>
      </c>
      <c r="R257" s="178">
        <f t="shared" ref="R257:R264" si="323">((Q257/Q256)-1)*100</f>
        <v>14.224850231079223</v>
      </c>
      <c r="S257" s="229">
        <f t="shared" ref="S257:S267" si="324">((Q257/Q245)-1)*100</f>
        <v>-17.711948078919558</v>
      </c>
      <c r="T257" s="182">
        <f>SUM(G$248:G257)</f>
        <v>2967.0899999999997</v>
      </c>
      <c r="U257" s="180">
        <f t="shared" ref="U257:U267" si="325">((T257/T256)-1)*100</f>
        <v>12.614147885559856</v>
      </c>
      <c r="V257" s="180">
        <f t="shared" ref="V257:V267" si="326">((T257/T245)-1)*100</f>
        <v>-31.186583762196218</v>
      </c>
      <c r="W257" s="263">
        <f t="shared" si="248"/>
        <v>1587.9800000000009</v>
      </c>
      <c r="X257" s="183">
        <f t="shared" si="263"/>
        <v>29.765755397508297</v>
      </c>
      <c r="Y257" s="183">
        <f t="shared" si="249"/>
        <v>153.51977863832917</v>
      </c>
      <c r="Z257" s="265">
        <f t="shared" si="263"/>
        <v>19.581407841621058</v>
      </c>
    </row>
    <row r="258" spans="1:26" s="60" customFormat="1" ht="12" customHeight="1">
      <c r="A258" s="624"/>
      <c r="B258" s="305">
        <v>11</v>
      </c>
      <c r="C258" s="46" t="s">
        <v>31</v>
      </c>
      <c r="D258" s="61">
        <v>513.44000000000005</v>
      </c>
      <c r="E258" s="178">
        <f t="shared" si="312"/>
        <v>-9.4877128653527372</v>
      </c>
      <c r="F258" s="229">
        <f t="shared" si="313"/>
        <v>2.4053530332001305</v>
      </c>
      <c r="G258" s="155">
        <v>326.85000000000002</v>
      </c>
      <c r="H258" s="178">
        <f t="shared" si="306"/>
        <v>-1.6548819016097505</v>
      </c>
      <c r="I258" s="229">
        <f t="shared" si="314"/>
        <v>-9.2990342990342931</v>
      </c>
      <c r="J258" s="183">
        <f t="shared" ref="J258:J270" si="327">D258-G258</f>
        <v>186.59000000000003</v>
      </c>
      <c r="K258" s="178">
        <f t="shared" si="294"/>
        <v>-20.569579839087282</v>
      </c>
      <c r="L258" s="229">
        <f t="shared" si="261"/>
        <v>32.314527779172408</v>
      </c>
      <c r="M258" s="183">
        <f t="shared" si="285"/>
        <v>157.08734893682117</v>
      </c>
      <c r="N258" s="178">
        <f t="shared" si="295"/>
        <v>-7.9646362882055399</v>
      </c>
      <c r="O258" s="178">
        <f t="shared" si="262"/>
        <v>12.904369034860007</v>
      </c>
      <c r="P258" s="209"/>
      <c r="Q258" s="178">
        <f>SUM(D$248:D258)</f>
        <v>5068.51</v>
      </c>
      <c r="R258" s="178">
        <f t="shared" si="323"/>
        <v>11.271835559058353</v>
      </c>
      <c r="S258" s="229">
        <f t="shared" si="324"/>
        <v>-16.041154068637564</v>
      </c>
      <c r="T258" s="183">
        <f>SUM(G$248:G258)</f>
        <v>3293.9399999999996</v>
      </c>
      <c r="U258" s="178">
        <f t="shared" si="325"/>
        <v>11.015843806557935</v>
      </c>
      <c r="V258" s="178">
        <f t="shared" si="326"/>
        <v>-29.498410795886265</v>
      </c>
      <c r="W258" s="263">
        <f t="shared" ref="W258:W270" si="328">Q258-T258</f>
        <v>1774.5700000000006</v>
      </c>
      <c r="X258" s="183">
        <f t="shared" si="263"/>
        <v>30.029121197623443</v>
      </c>
      <c r="Y258" s="183">
        <f t="shared" ref="Y258:Y270" si="329">(Q258/T258)*100</f>
        <v>153.87378033601101</v>
      </c>
      <c r="Z258" s="265">
        <f t="shared" si="263"/>
        <v>19.087877137475196</v>
      </c>
    </row>
    <row r="259" spans="1:26" s="60" customFormat="1" ht="12" customHeight="1">
      <c r="A259" s="625"/>
      <c r="B259" s="306">
        <v>12</v>
      </c>
      <c r="C259" s="65" t="s">
        <v>32</v>
      </c>
      <c r="D259" s="68">
        <v>409.41</v>
      </c>
      <c r="E259" s="179">
        <f t="shared" ref="E259:E270" si="330">((D259/D258)-1)*100</f>
        <v>-20.261374259894048</v>
      </c>
      <c r="F259" s="231">
        <f t="shared" ref="F259:F270" si="331">((D259/D247)-1)*100</f>
        <v>19.693027335184922</v>
      </c>
      <c r="G259" s="156">
        <v>275.98</v>
      </c>
      <c r="H259" s="179">
        <f t="shared" ref="H259:H270" si="332">((G259/G258)-1)*100</f>
        <v>-15.563714242007032</v>
      </c>
      <c r="I259" s="231">
        <f t="shared" ref="I259:I270" si="333">((G259/G247)-1)*100</f>
        <v>16.73293291599698</v>
      </c>
      <c r="J259" s="181">
        <f t="shared" si="327"/>
        <v>133.43</v>
      </c>
      <c r="K259" s="179">
        <f t="shared" si="294"/>
        <v>-28.490272790610437</v>
      </c>
      <c r="L259" s="231">
        <f t="shared" si="261"/>
        <v>26.318280791441808</v>
      </c>
      <c r="M259" s="181">
        <f t="shared" si="285"/>
        <v>148.34770635553301</v>
      </c>
      <c r="N259" s="179">
        <f t="shared" si="295"/>
        <v>-5.5635559708905324</v>
      </c>
      <c r="O259" s="179">
        <f t="shared" si="262"/>
        <v>2.5357834719342387</v>
      </c>
      <c r="P259" s="209"/>
      <c r="Q259" s="179">
        <f>SUM(D$248:D259)</f>
        <v>5477.92</v>
      </c>
      <c r="R259" s="179">
        <f t="shared" si="323"/>
        <v>8.0775217963464652</v>
      </c>
      <c r="S259" s="231">
        <f t="shared" si="324"/>
        <v>-14.125026754215053</v>
      </c>
      <c r="T259" s="179">
        <f>SUM(G$248:G259)</f>
        <v>3569.9199999999996</v>
      </c>
      <c r="U259" s="179">
        <f t="shared" si="325"/>
        <v>8.3784161217265627</v>
      </c>
      <c r="V259" s="179">
        <f t="shared" si="326"/>
        <v>-27.271690125637406</v>
      </c>
      <c r="W259" s="266">
        <f t="shared" si="328"/>
        <v>1908.0000000000005</v>
      </c>
      <c r="X259" s="181">
        <f t="shared" si="263"/>
        <v>29.762539381621455</v>
      </c>
      <c r="Y259" s="181">
        <f t="shared" si="329"/>
        <v>153.44657583363215</v>
      </c>
      <c r="Z259" s="267">
        <f t="shared" si="263"/>
        <v>18.076404352215913</v>
      </c>
    </row>
    <row r="260" spans="1:26" s="60" customFormat="1" ht="12" customHeight="1">
      <c r="A260" s="623">
        <v>2010</v>
      </c>
      <c r="B260" s="304">
        <v>1</v>
      </c>
      <c r="C260" s="79" t="s">
        <v>21</v>
      </c>
      <c r="D260" s="82">
        <v>450.25700000000001</v>
      </c>
      <c r="E260" s="180">
        <f t="shared" si="330"/>
        <v>9.9770401309200896</v>
      </c>
      <c r="F260" s="233">
        <f t="shared" si="331"/>
        <v>21.733852434639189</v>
      </c>
      <c r="G260" s="153">
        <v>352.81</v>
      </c>
      <c r="H260" s="180">
        <f t="shared" si="332"/>
        <v>27.838973838683945</v>
      </c>
      <c r="I260" s="233">
        <f t="shared" si="333"/>
        <v>34.189106952685222</v>
      </c>
      <c r="J260" s="182">
        <f t="shared" si="327"/>
        <v>97.447000000000003</v>
      </c>
      <c r="K260" s="180">
        <f t="shared" si="294"/>
        <v>-26.967698418646478</v>
      </c>
      <c r="L260" s="233">
        <f t="shared" si="261"/>
        <v>-8.8854604955586609</v>
      </c>
      <c r="M260" s="182">
        <f t="shared" si="285"/>
        <v>127.62024885915932</v>
      </c>
      <c r="N260" s="180">
        <f t="shared" si="295"/>
        <v>-13.9722129890555</v>
      </c>
      <c r="O260" s="180">
        <f t="shared" si="262"/>
        <v>-9.2818670612643146</v>
      </c>
      <c r="P260" s="209"/>
      <c r="Q260" s="180">
        <f>SUM(D$260:D260)</f>
        <v>450.25700000000001</v>
      </c>
      <c r="R260" s="180">
        <f t="shared" si="323"/>
        <v>-91.780511581038056</v>
      </c>
      <c r="S260" s="180">
        <f t="shared" si="324"/>
        <v>21.733852434639189</v>
      </c>
      <c r="T260" s="182">
        <f>SUM(G$260:G260)</f>
        <v>352.81</v>
      </c>
      <c r="U260" s="180">
        <f t="shared" si="325"/>
        <v>-90.117145482251701</v>
      </c>
      <c r="V260" s="180">
        <f t="shared" si="326"/>
        <v>34.189106952685222</v>
      </c>
      <c r="W260" s="268">
        <f t="shared" si="328"/>
        <v>97.447000000000003</v>
      </c>
      <c r="X260" s="182">
        <f t="shared" si="263"/>
        <v>-8.8854604955586609</v>
      </c>
      <c r="Y260" s="182">
        <f t="shared" si="329"/>
        <v>127.62024885915932</v>
      </c>
      <c r="Z260" s="269">
        <f t="shared" si="263"/>
        <v>-9.2818670612643146</v>
      </c>
    </row>
    <row r="261" spans="1:26" s="60" customFormat="1" ht="12" customHeight="1">
      <c r="A261" s="624"/>
      <c r="B261" s="305">
        <v>2</v>
      </c>
      <c r="C261" s="46" t="s">
        <v>22</v>
      </c>
      <c r="D261" s="61">
        <v>513.53800000000001</v>
      </c>
      <c r="E261" s="178">
        <f t="shared" si="330"/>
        <v>14.05441781027279</v>
      </c>
      <c r="F261" s="229">
        <f t="shared" si="331"/>
        <v>10.324396322076135</v>
      </c>
      <c r="G261" s="155">
        <v>333.62</v>
      </c>
      <c r="H261" s="178">
        <f t="shared" si="332"/>
        <v>-5.4391882316260904</v>
      </c>
      <c r="I261" s="229">
        <f t="shared" si="333"/>
        <v>13.156734389309111</v>
      </c>
      <c r="J261" s="183">
        <f t="shared" si="327"/>
        <v>179.91800000000001</v>
      </c>
      <c r="K261" s="178">
        <f t="shared" si="294"/>
        <v>84.631645920346443</v>
      </c>
      <c r="L261" s="229">
        <f t="shared" si="261"/>
        <v>5.4309991210078845</v>
      </c>
      <c r="M261" s="183">
        <f t="shared" si="285"/>
        <v>153.92902104190395</v>
      </c>
      <c r="N261" s="178">
        <f t="shared" si="295"/>
        <v>20.61488863869776</v>
      </c>
      <c r="O261" s="178">
        <f t="shared" si="262"/>
        <v>-2.5030220980825413</v>
      </c>
      <c r="P261" s="209"/>
      <c r="Q261" s="178">
        <f>SUM(D$260:D261)</f>
        <v>963.79500000000007</v>
      </c>
      <c r="R261" s="178">
        <f t="shared" si="323"/>
        <v>114.05441781027284</v>
      </c>
      <c r="S261" s="178">
        <f t="shared" si="324"/>
        <v>15.376189621116909</v>
      </c>
      <c r="T261" s="183">
        <f>SUM(G$260:G261)</f>
        <v>686.43000000000006</v>
      </c>
      <c r="U261" s="178">
        <f t="shared" si="325"/>
        <v>94.560811768373924</v>
      </c>
      <c r="V261" s="178">
        <f t="shared" si="326"/>
        <v>23.071268489466611</v>
      </c>
      <c r="W261" s="263">
        <f t="shared" si="328"/>
        <v>277.36500000000001</v>
      </c>
      <c r="X261" s="183">
        <f t="shared" si="263"/>
        <v>-8.4654178674359315E-2</v>
      </c>
      <c r="Y261" s="183">
        <f t="shared" si="329"/>
        <v>140.40688781084742</v>
      </c>
      <c r="Z261" s="265">
        <f t="shared" si="263"/>
        <v>-6.2525388441968754</v>
      </c>
    </row>
    <row r="262" spans="1:26" s="60" customFormat="1" ht="12" customHeight="1">
      <c r="A262" s="624"/>
      <c r="B262" s="305">
        <v>3</v>
      </c>
      <c r="C262" s="65" t="s">
        <v>23</v>
      </c>
      <c r="D262" s="68">
        <v>616.65800000000002</v>
      </c>
      <c r="E262" s="179">
        <f t="shared" si="330"/>
        <v>20.080305644372952</v>
      </c>
      <c r="F262" s="231">
        <f t="shared" si="331"/>
        <v>14.454508333642679</v>
      </c>
      <c r="G262" s="156">
        <v>375.48</v>
      </c>
      <c r="H262" s="179">
        <f t="shared" si="332"/>
        <v>12.547209399916071</v>
      </c>
      <c r="I262" s="231">
        <f t="shared" si="333"/>
        <v>14.110317580914767</v>
      </c>
      <c r="J262" s="181">
        <f t="shared" si="327"/>
        <v>241.178</v>
      </c>
      <c r="K262" s="179">
        <f t="shared" si="294"/>
        <v>34.048844473593512</v>
      </c>
      <c r="L262" s="231">
        <f t="shared" si="261"/>
        <v>14.994516759643361</v>
      </c>
      <c r="M262" s="181">
        <f t="shared" si="285"/>
        <v>164.23191648023862</v>
      </c>
      <c r="N262" s="179">
        <f t="shared" si="295"/>
        <v>6.693276789910807</v>
      </c>
      <c r="O262" s="179">
        <f t="shared" si="262"/>
        <v>0.30162982631596336</v>
      </c>
      <c r="P262" s="209"/>
      <c r="Q262" s="179">
        <f>SUM(D$260:D262)</f>
        <v>1580.453</v>
      </c>
      <c r="R262" s="179">
        <f t="shared" si="323"/>
        <v>63.982278389076505</v>
      </c>
      <c r="S262" s="231">
        <f t="shared" si="324"/>
        <v>15.01480937029247</v>
      </c>
      <c r="T262" s="179">
        <f>SUM(G$260:G262)</f>
        <v>1061.9100000000001</v>
      </c>
      <c r="U262" s="179">
        <f t="shared" si="325"/>
        <v>54.700406450767012</v>
      </c>
      <c r="V262" s="179">
        <f t="shared" si="326"/>
        <v>19.746278755074442</v>
      </c>
      <c r="W262" s="266">
        <f t="shared" si="328"/>
        <v>518.54299999999989</v>
      </c>
      <c r="X262" s="181">
        <f t="shared" si="263"/>
        <v>6.4049001703157415</v>
      </c>
      <c r="Y262" s="181">
        <f t="shared" si="329"/>
        <v>148.83116271623771</v>
      </c>
      <c r="Z262" s="267">
        <f t="shared" si="263"/>
        <v>-3.9512454449290968</v>
      </c>
    </row>
    <row r="263" spans="1:26" s="60" customFormat="1" ht="12" customHeight="1">
      <c r="A263" s="624"/>
      <c r="B263" s="305">
        <v>4</v>
      </c>
      <c r="C263" s="79" t="s">
        <v>24</v>
      </c>
      <c r="D263" s="82">
        <v>623.10199999999998</v>
      </c>
      <c r="E263" s="180">
        <f t="shared" si="330"/>
        <v>1.044987659286023</v>
      </c>
      <c r="F263" s="233">
        <f t="shared" si="331"/>
        <v>30.61839678014422</v>
      </c>
      <c r="G263" s="153">
        <v>366.12</v>
      </c>
      <c r="H263" s="180">
        <f t="shared" si="332"/>
        <v>-2.4928092042186045</v>
      </c>
      <c r="I263" s="233">
        <f t="shared" si="333"/>
        <v>26.057016939815458</v>
      </c>
      <c r="J263" s="183">
        <f t="shared" si="327"/>
        <v>256.98199999999997</v>
      </c>
      <c r="K263" s="178">
        <f t="shared" si="294"/>
        <v>6.5528364942075923</v>
      </c>
      <c r="L263" s="229">
        <f t="shared" si="261"/>
        <v>37.718113612004259</v>
      </c>
      <c r="M263" s="183">
        <f t="shared" si="285"/>
        <v>170.19064787501367</v>
      </c>
      <c r="N263" s="178">
        <f t="shared" si="295"/>
        <v>3.6282420143906924</v>
      </c>
      <c r="O263" s="178">
        <f t="shared" si="262"/>
        <v>3.6185053010627355</v>
      </c>
      <c r="P263" s="209"/>
      <c r="Q263" s="180">
        <f>SUM(D$260:D263)</f>
        <v>2203.5549999999998</v>
      </c>
      <c r="R263" s="180">
        <f t="shared" si="323"/>
        <v>39.425531793732539</v>
      </c>
      <c r="S263" s="233">
        <f t="shared" si="324"/>
        <v>19.035798981184861</v>
      </c>
      <c r="T263" s="180">
        <f>SUM(G$260:G263)</f>
        <v>1428.0300000000002</v>
      </c>
      <c r="U263" s="180">
        <f t="shared" si="325"/>
        <v>34.477498093058735</v>
      </c>
      <c r="V263" s="180">
        <f t="shared" si="326"/>
        <v>21.303217695627087</v>
      </c>
      <c r="W263" s="263">
        <f t="shared" si="328"/>
        <v>775.52499999999964</v>
      </c>
      <c r="X263" s="183">
        <f t="shared" si="263"/>
        <v>15.075007790126516</v>
      </c>
      <c r="Y263" s="183">
        <f t="shared" si="329"/>
        <v>154.30733247900952</v>
      </c>
      <c r="Z263" s="265">
        <f t="shared" si="263"/>
        <v>-1.8692156378997349</v>
      </c>
    </row>
    <row r="264" spans="1:26" s="60" customFormat="1" ht="12" customHeight="1">
      <c r="A264" s="624"/>
      <c r="B264" s="305">
        <v>5</v>
      </c>
      <c r="C264" s="46" t="s">
        <v>25</v>
      </c>
      <c r="D264" s="61">
        <v>699.57299999999998</v>
      </c>
      <c r="E264" s="178">
        <f t="shared" si="330"/>
        <v>12.272629521330369</v>
      </c>
      <c r="F264" s="229">
        <f t="shared" si="331"/>
        <v>65.838469561919212</v>
      </c>
      <c r="G264" s="155">
        <v>395.5</v>
      </c>
      <c r="H264" s="178">
        <f t="shared" si="332"/>
        <v>8.0246913580246826</v>
      </c>
      <c r="I264" s="229">
        <f t="shared" si="333"/>
        <v>43.954284050374895</v>
      </c>
      <c r="J264" s="183">
        <f t="shared" si="327"/>
        <v>304.07299999999998</v>
      </c>
      <c r="K264" s="178">
        <f t="shared" si="294"/>
        <v>18.324629740604404</v>
      </c>
      <c r="L264" s="229">
        <f t="shared" si="261"/>
        <v>106.71176070700206</v>
      </c>
      <c r="M264" s="183">
        <f t="shared" si="285"/>
        <v>176.88318584070797</v>
      </c>
      <c r="N264" s="178">
        <f t="shared" si="295"/>
        <v>3.9323770426029636</v>
      </c>
      <c r="O264" s="178">
        <f t="shared" si="262"/>
        <v>15.202177313379739</v>
      </c>
      <c r="P264" s="209"/>
      <c r="Q264" s="178">
        <f>SUM(D$260:D264)</f>
        <v>2903.1279999999997</v>
      </c>
      <c r="R264" s="178">
        <f t="shared" si="323"/>
        <v>31.747471699140696</v>
      </c>
      <c r="S264" s="229">
        <f t="shared" si="324"/>
        <v>27.721743415119128</v>
      </c>
      <c r="T264" s="178">
        <f>SUM(G$260:G264)</f>
        <v>1823.5300000000002</v>
      </c>
      <c r="U264" s="178">
        <f t="shared" si="325"/>
        <v>27.695496593208823</v>
      </c>
      <c r="V264" s="178">
        <f t="shared" si="326"/>
        <v>25.589195443463431</v>
      </c>
      <c r="W264" s="263">
        <f t="shared" si="328"/>
        <v>1079.5979999999995</v>
      </c>
      <c r="X264" s="183">
        <f t="shared" si="263"/>
        <v>31.493124489969816</v>
      </c>
      <c r="Y264" s="183">
        <f t="shared" si="329"/>
        <v>159.2037421923412</v>
      </c>
      <c r="Z264" s="265">
        <f t="shared" si="263"/>
        <v>1.698034583409469</v>
      </c>
    </row>
    <row r="265" spans="1:26" s="60" customFormat="1" ht="12" customHeight="1">
      <c r="A265" s="624"/>
      <c r="B265" s="305">
        <v>6</v>
      </c>
      <c r="C265" s="65" t="s">
        <v>26</v>
      </c>
      <c r="D265" s="68">
        <v>626.83000000000004</v>
      </c>
      <c r="E265" s="179">
        <f t="shared" si="330"/>
        <v>-10.39820004488451</v>
      </c>
      <c r="F265" s="231">
        <f t="shared" si="331"/>
        <v>51.408212560386481</v>
      </c>
      <c r="G265" s="156">
        <v>406.82</v>
      </c>
      <c r="H265" s="179">
        <f t="shared" si="332"/>
        <v>2.8621997471554916</v>
      </c>
      <c r="I265" s="231">
        <f t="shared" si="333"/>
        <v>45.677862923440514</v>
      </c>
      <c r="J265" s="181">
        <f t="shared" si="327"/>
        <v>220.01000000000005</v>
      </c>
      <c r="K265" s="179">
        <f t="shared" si="294"/>
        <v>-27.645664034623241</v>
      </c>
      <c r="L265" s="231">
        <f t="shared" si="261"/>
        <v>63.284844886447985</v>
      </c>
      <c r="M265" s="181">
        <f t="shared" si="285"/>
        <v>154.08042869082149</v>
      </c>
      <c r="N265" s="179">
        <f t="shared" si="295"/>
        <v>-12.891421556835525</v>
      </c>
      <c r="O265" s="179">
        <f t="shared" si="262"/>
        <v>3.9335761260840707</v>
      </c>
      <c r="P265" s="209"/>
      <c r="Q265" s="179">
        <f>SUM(D$260:D265)</f>
        <v>3529.9579999999996</v>
      </c>
      <c r="R265" s="179">
        <f t="shared" ref="R265:R270" si="334">((Q265/Q264)-1)*100</f>
        <v>21.591538506052778</v>
      </c>
      <c r="S265" s="231">
        <f t="shared" si="324"/>
        <v>31.371226753901162</v>
      </c>
      <c r="T265" s="179">
        <f>SUM(G$260:G265)</f>
        <v>2230.3500000000004</v>
      </c>
      <c r="U265" s="179">
        <f t="shared" si="325"/>
        <v>22.309476674362362</v>
      </c>
      <c r="V265" s="179">
        <f t="shared" si="326"/>
        <v>28.82962500866433</v>
      </c>
      <c r="W265" s="266">
        <f t="shared" si="328"/>
        <v>1299.6079999999993</v>
      </c>
      <c r="X265" s="181">
        <f t="shared" si="263"/>
        <v>35.974973058371674</v>
      </c>
      <c r="Y265" s="181">
        <f t="shared" si="329"/>
        <v>158.26924025377178</v>
      </c>
      <c r="Z265" s="267">
        <f t="shared" si="263"/>
        <v>1.9728395119258391</v>
      </c>
    </row>
    <row r="266" spans="1:26" s="60" customFormat="1" ht="12" customHeight="1">
      <c r="A266" s="624"/>
      <c r="B266" s="305">
        <v>7</v>
      </c>
      <c r="C266" s="79" t="s">
        <v>27</v>
      </c>
      <c r="D266" s="82">
        <v>543.77099999999996</v>
      </c>
      <c r="E266" s="180">
        <f t="shared" si="330"/>
        <v>-13.250642119873024</v>
      </c>
      <c r="F266" s="233">
        <f t="shared" si="331"/>
        <v>58.969479038765101</v>
      </c>
      <c r="G266" s="155">
        <v>388.9</v>
      </c>
      <c r="H266" s="180">
        <f t="shared" si="332"/>
        <v>-4.4048965144289909</v>
      </c>
      <c r="I266" s="233">
        <f t="shared" si="333"/>
        <v>55.014349489795912</v>
      </c>
      <c r="J266" s="183">
        <f t="shared" si="327"/>
        <v>154.87099999999998</v>
      </c>
      <c r="K266" s="178">
        <f t="shared" si="294"/>
        <v>-29.60729057770104</v>
      </c>
      <c r="L266" s="229">
        <f t="shared" si="261"/>
        <v>69.851941215178726</v>
      </c>
      <c r="M266" s="183">
        <f t="shared" si="285"/>
        <v>139.82283363332476</v>
      </c>
      <c r="N266" s="178">
        <f t="shared" si="295"/>
        <v>-9.2533459172196899</v>
      </c>
      <c r="O266" s="178">
        <f t="shared" si="262"/>
        <v>2.5514602757659821</v>
      </c>
      <c r="P266" s="209"/>
      <c r="Q266" s="180">
        <f>SUM(D$260:D266)</f>
        <v>4073.7289999999994</v>
      </c>
      <c r="R266" s="180">
        <f t="shared" si="334"/>
        <v>15.404460902934257</v>
      </c>
      <c r="S266" s="233">
        <f t="shared" si="324"/>
        <v>34.487780077713602</v>
      </c>
      <c r="T266" s="182">
        <f>SUM(G$260:G266)</f>
        <v>2619.2500000000005</v>
      </c>
      <c r="U266" s="180">
        <f t="shared" si="325"/>
        <v>17.436725177662705</v>
      </c>
      <c r="V266" s="180">
        <f t="shared" si="326"/>
        <v>32.143866163501734</v>
      </c>
      <c r="W266" s="263">
        <f t="shared" si="328"/>
        <v>1454.4789999999989</v>
      </c>
      <c r="X266" s="183">
        <f t="shared" si="263"/>
        <v>38.925354601461251</v>
      </c>
      <c r="Y266" s="183">
        <f t="shared" si="329"/>
        <v>155.53036174477421</v>
      </c>
      <c r="Z266" s="265">
        <f t="shared" si="263"/>
        <v>1.7737591477092973</v>
      </c>
    </row>
    <row r="267" spans="1:26" s="60" customFormat="1" ht="12" customHeight="1">
      <c r="A267" s="624"/>
      <c r="B267" s="305">
        <v>8</v>
      </c>
      <c r="C267" s="46" t="s">
        <v>28</v>
      </c>
      <c r="D267" s="61">
        <v>629.79999999999995</v>
      </c>
      <c r="E267" s="178">
        <f t="shared" si="330"/>
        <v>15.82081427659805</v>
      </c>
      <c r="F267" s="229">
        <f t="shared" si="331"/>
        <v>68.517378856393634</v>
      </c>
      <c r="G267" s="155">
        <v>289.58999999999997</v>
      </c>
      <c r="H267" s="178">
        <f t="shared" si="332"/>
        <v>-25.536127539213172</v>
      </c>
      <c r="I267" s="229">
        <f t="shared" si="333"/>
        <v>10.522097549805354</v>
      </c>
      <c r="J267" s="183">
        <f t="shared" si="327"/>
        <v>340.21</v>
      </c>
      <c r="K267" s="178">
        <f t="shared" si="294"/>
        <v>119.67314732906745</v>
      </c>
      <c r="L267" s="229">
        <f t="shared" si="261"/>
        <v>204.54748903410604</v>
      </c>
      <c r="M267" s="183">
        <f t="shared" si="285"/>
        <v>217.47988535515731</v>
      </c>
      <c r="N267" s="178">
        <f t="shared" si="295"/>
        <v>55.539606589208823</v>
      </c>
      <c r="O267" s="178">
        <f t="shared" si="262"/>
        <v>52.473923850796858</v>
      </c>
      <c r="P267" s="209"/>
      <c r="Q267" s="178">
        <f>SUM(D$260:D267)</f>
        <v>4703.5289999999995</v>
      </c>
      <c r="R267" s="178">
        <f t="shared" si="334"/>
        <v>15.460036737838978</v>
      </c>
      <c r="S267" s="229">
        <f t="shared" si="324"/>
        <v>38.225255671799665</v>
      </c>
      <c r="T267" s="183">
        <f>SUM(G$260:G267)</f>
        <v>2908.8400000000006</v>
      </c>
      <c r="U267" s="178">
        <f t="shared" si="325"/>
        <v>11.056218383124939</v>
      </c>
      <c r="V267" s="178">
        <f t="shared" si="326"/>
        <v>29.619364210789012</v>
      </c>
      <c r="W267" s="263">
        <f t="shared" si="328"/>
        <v>1794.6889999999989</v>
      </c>
      <c r="X267" s="183">
        <f t="shared" si="263"/>
        <v>54.893497661091132</v>
      </c>
      <c r="Y267" s="183">
        <f t="shared" si="329"/>
        <v>161.69775580643827</v>
      </c>
      <c r="Z267" s="265">
        <f t="shared" si="263"/>
        <v>6.6393563287470148</v>
      </c>
    </row>
    <row r="268" spans="1:26" s="60" customFormat="1" ht="12" customHeight="1">
      <c r="A268" s="624"/>
      <c r="B268" s="305">
        <v>9</v>
      </c>
      <c r="C268" s="65" t="s">
        <v>29</v>
      </c>
      <c r="D268" s="68">
        <v>751.19200000000001</v>
      </c>
      <c r="E268" s="179">
        <f t="shared" si="330"/>
        <v>19.274690377897752</v>
      </c>
      <c r="F268" s="231">
        <f t="shared" si="331"/>
        <v>28.406693902668323</v>
      </c>
      <c r="G268" s="156">
        <v>413.53</v>
      </c>
      <c r="H268" s="179">
        <f t="shared" si="332"/>
        <v>42.798439172623361</v>
      </c>
      <c r="I268" s="231">
        <f t="shared" si="333"/>
        <v>5.8704557091653786</v>
      </c>
      <c r="J268" s="181">
        <f t="shared" si="327"/>
        <v>337.66200000000003</v>
      </c>
      <c r="K268" s="179">
        <f t="shared" si="294"/>
        <v>-0.74894917844858799</v>
      </c>
      <c r="L268" s="231">
        <f>((J268/J256)-1)*100</f>
        <v>73.685510004629435</v>
      </c>
      <c r="M268" s="181">
        <f t="shared" si="285"/>
        <v>181.6535680603584</v>
      </c>
      <c r="N268" s="179">
        <f t="shared" si="295"/>
        <v>-16.473393498572275</v>
      </c>
      <c r="O268" s="179">
        <f>((M268/M256)-1)*100</f>
        <v>21.286616783261824</v>
      </c>
      <c r="P268" s="209"/>
      <c r="Q268" s="179">
        <f>SUM(D$260:D268)</f>
        <v>5454.7209999999995</v>
      </c>
      <c r="R268" s="179">
        <f t="shared" si="334"/>
        <v>15.970816805849397</v>
      </c>
      <c r="S268" s="231">
        <f t="shared" ref="S268:S273" si="335">((Q268/Q256)-1)*100</f>
        <v>36.784876912390473</v>
      </c>
      <c r="T268" s="179">
        <f>SUM(G$260:G268)</f>
        <v>3322.3700000000008</v>
      </c>
      <c r="U268" s="179">
        <f t="shared" ref="U268:U273" si="336">((T268/T267)-1)*100</f>
        <v>14.216319907592023</v>
      </c>
      <c r="V268" s="179">
        <f t="shared" ref="V268:V273" si="337">((T268/T256)-1)*100</f>
        <v>26.098590373243692</v>
      </c>
      <c r="W268" s="266">
        <f t="shared" si="328"/>
        <v>2132.3509999999987</v>
      </c>
      <c r="X268" s="181">
        <f>((W268/W256)-1)*100</f>
        <v>57.593546527526129</v>
      </c>
      <c r="Y268" s="181">
        <f t="shared" si="329"/>
        <v>164.18162335922847</v>
      </c>
      <c r="Z268" s="267">
        <f>((Y268/Y256)-1)*100</f>
        <v>8.4745487697491804</v>
      </c>
    </row>
    <row r="269" spans="1:26" s="60" customFormat="1" ht="12" customHeight="1">
      <c r="A269" s="624"/>
      <c r="B269" s="305">
        <v>10</v>
      </c>
      <c r="C269" s="79" t="s">
        <v>30</v>
      </c>
      <c r="D269" s="153">
        <v>745.17399999999998</v>
      </c>
      <c r="E269" s="180">
        <f t="shared" si="330"/>
        <v>-0.801126742563818</v>
      </c>
      <c r="F269" s="233">
        <f t="shared" si="331"/>
        <v>31.363748545640433</v>
      </c>
      <c r="G269" s="153">
        <v>400.55</v>
      </c>
      <c r="H269" s="180">
        <f t="shared" si="332"/>
        <v>-3.1388291055062467</v>
      </c>
      <c r="I269" s="233">
        <f t="shared" si="333"/>
        <v>20.520535579960875</v>
      </c>
      <c r="J269" s="183">
        <f t="shared" si="327"/>
        <v>344.62399999999997</v>
      </c>
      <c r="K269" s="178">
        <f t="shared" si="294"/>
        <v>2.0618251387481967</v>
      </c>
      <c r="L269" s="229">
        <f t="shared" ref="L269:L279" si="338">((J269/J257)-1)*100</f>
        <v>46.704695415265427</v>
      </c>
      <c r="M269" s="183">
        <f t="shared" si="285"/>
        <v>186.0376981650231</v>
      </c>
      <c r="N269" s="178">
        <f t="shared" si="295"/>
        <v>2.4134566424855342</v>
      </c>
      <c r="O269" s="178">
        <f t="shared" ref="O269:O332" si="339">((M269/M257)-1)*100</f>
        <v>8.9969837202436906</v>
      </c>
      <c r="P269" s="209"/>
      <c r="Q269" s="178">
        <f>SUM(D$260:D269)</f>
        <v>6199.8949999999995</v>
      </c>
      <c r="R269" s="178">
        <f t="shared" si="334"/>
        <v>13.661083674123752</v>
      </c>
      <c r="S269" s="229">
        <f t="shared" si="335"/>
        <v>36.109763406489883</v>
      </c>
      <c r="T269" s="182">
        <f>SUM(G$260:G269)</f>
        <v>3722.920000000001</v>
      </c>
      <c r="U269" s="180">
        <f t="shared" si="336"/>
        <v>12.056152686184873</v>
      </c>
      <c r="V269" s="180">
        <f t="shared" si="337"/>
        <v>25.473780707696815</v>
      </c>
      <c r="W269" s="263">
        <f t="shared" si="328"/>
        <v>2476.9749999999985</v>
      </c>
      <c r="X269" s="183">
        <f t="shared" ref="X269:Z279" si="340">((W269/W257)-1)*100</f>
        <v>55.982757969243771</v>
      </c>
      <c r="Y269" s="183">
        <f t="shared" si="329"/>
        <v>166.53312453665396</v>
      </c>
      <c r="Z269" s="265">
        <f t="shared" si="340"/>
        <v>8.4766575445515571</v>
      </c>
    </row>
    <row r="270" spans="1:26" s="60" customFormat="1" ht="12" customHeight="1">
      <c r="A270" s="624"/>
      <c r="B270" s="305">
        <v>11</v>
      </c>
      <c r="C270" s="46" t="s">
        <v>31</v>
      </c>
      <c r="D270" s="61">
        <v>682.39400000000001</v>
      </c>
      <c r="E270" s="178">
        <f t="shared" si="330"/>
        <v>-8.4248779479692004</v>
      </c>
      <c r="F270" s="229">
        <f t="shared" si="331"/>
        <v>32.906279214708611</v>
      </c>
      <c r="G270" s="155">
        <v>418.16</v>
      </c>
      <c r="H270" s="178">
        <f t="shared" si="332"/>
        <v>4.3964548745474952</v>
      </c>
      <c r="I270" s="229">
        <f t="shared" si="333"/>
        <v>27.936362245678438</v>
      </c>
      <c r="J270" s="183">
        <f t="shared" si="327"/>
        <v>264.23399999999998</v>
      </c>
      <c r="K270" s="178">
        <f t="shared" si="294"/>
        <v>-23.326872185338221</v>
      </c>
      <c r="L270" s="229">
        <f t="shared" si="338"/>
        <v>41.612090680100721</v>
      </c>
      <c r="M270" s="183">
        <f t="shared" si="285"/>
        <v>163.18968815764302</v>
      </c>
      <c r="N270" s="178">
        <f t="shared" si="295"/>
        <v>-12.281387177298308</v>
      </c>
      <c r="O270" s="178">
        <f t="shared" si="339"/>
        <v>3.8846789777298607</v>
      </c>
      <c r="P270" s="209"/>
      <c r="Q270" s="178">
        <f>SUM(D$260:D270)</f>
        <v>6882.2889999999998</v>
      </c>
      <c r="R270" s="178">
        <f t="shared" si="334"/>
        <v>11.00654123981133</v>
      </c>
      <c r="S270" s="229">
        <f t="shared" si="335"/>
        <v>35.785250497680778</v>
      </c>
      <c r="T270" s="183">
        <f>SUM(G$260:G270)</f>
        <v>4141.0800000000008</v>
      </c>
      <c r="U270" s="178">
        <f t="shared" si="336"/>
        <v>11.232043664650316</v>
      </c>
      <c r="V270" s="178">
        <f t="shared" si="337"/>
        <v>25.71813694238514</v>
      </c>
      <c r="W270" s="263">
        <f t="shared" si="328"/>
        <v>2741.2089999999989</v>
      </c>
      <c r="X270" s="183">
        <f t="shared" si="340"/>
        <v>54.471731179947703</v>
      </c>
      <c r="Y270" s="183">
        <f t="shared" si="329"/>
        <v>166.1955093840254</v>
      </c>
      <c r="Z270" s="265">
        <f t="shared" si="340"/>
        <v>8.007685923558693</v>
      </c>
    </row>
    <row r="271" spans="1:26" s="60" customFormat="1" ht="12" customHeight="1">
      <c r="A271" s="625"/>
      <c r="B271" s="306">
        <v>12</v>
      </c>
      <c r="C271" s="65" t="s">
        <v>32</v>
      </c>
      <c r="D271" s="68">
        <v>520.01760000000002</v>
      </c>
      <c r="E271" s="179">
        <f t="shared" ref="E271:E276" si="341">((D271/D270)-1)*100</f>
        <v>-23.795109570131036</v>
      </c>
      <c r="F271" s="231">
        <f t="shared" ref="F271:F276" si="342">((D271/D259)-1)*100</f>
        <v>27.016340587674947</v>
      </c>
      <c r="G271" s="156">
        <v>353.55</v>
      </c>
      <c r="H271" s="179">
        <f t="shared" ref="H271:H276" si="343">((G271/G270)-1)*100</f>
        <v>-15.451023531662521</v>
      </c>
      <c r="I271" s="231">
        <f t="shared" ref="I271:I276" si="344">((G271/G259)-1)*100</f>
        <v>28.107109210812364</v>
      </c>
      <c r="J271" s="181">
        <f t="shared" ref="J271:J276" si="345">D271-G271</f>
        <v>166.4676</v>
      </c>
      <c r="K271" s="179">
        <f t="shared" si="294"/>
        <v>-36.999931878562172</v>
      </c>
      <c r="L271" s="231">
        <f t="shared" si="338"/>
        <v>24.760248819605792</v>
      </c>
      <c r="M271" s="181">
        <f t="shared" si="285"/>
        <v>147.08459906661008</v>
      </c>
      <c r="N271" s="179">
        <f t="shared" si="295"/>
        <v>-9.8689379659058112</v>
      </c>
      <c r="O271" s="179">
        <f t="shared" si="339"/>
        <v>-0.85145050095735142</v>
      </c>
      <c r="P271" s="209"/>
      <c r="Q271" s="179">
        <f>SUM(D$260:D271)</f>
        <v>7402.3065999999999</v>
      </c>
      <c r="R271" s="179">
        <f t="shared" ref="R271:R276" si="346">((Q271/Q270)-1)*100</f>
        <v>7.5558814807108465</v>
      </c>
      <c r="S271" s="231">
        <f t="shared" si="335"/>
        <v>35.129877763822769</v>
      </c>
      <c r="T271" s="179">
        <f>SUM(G$260:G271)</f>
        <v>4494.630000000001</v>
      </c>
      <c r="U271" s="179">
        <f t="shared" si="336"/>
        <v>8.5376278651945867</v>
      </c>
      <c r="V271" s="179">
        <f t="shared" si="337"/>
        <v>25.902821351739025</v>
      </c>
      <c r="W271" s="266">
        <f t="shared" ref="W271:W276" si="347">Q271-T271</f>
        <v>2907.6765999999989</v>
      </c>
      <c r="X271" s="181">
        <f t="shared" si="340"/>
        <v>52.39395178197055</v>
      </c>
      <c r="Y271" s="181">
        <f t="shared" ref="Y271:Y276" si="348">(Q271/T271)*100</f>
        <v>164.69223495593624</v>
      </c>
      <c r="Z271" s="267">
        <f t="shared" si="340"/>
        <v>7.3287129811855145</v>
      </c>
    </row>
    <row r="272" spans="1:26" s="60" customFormat="1" ht="12" customHeight="1">
      <c r="A272" s="623">
        <v>2011</v>
      </c>
      <c r="B272" s="304">
        <v>1</v>
      </c>
      <c r="C272" s="79" t="s">
        <v>21</v>
      </c>
      <c r="D272" s="82">
        <v>575.92999999999995</v>
      </c>
      <c r="E272" s="180">
        <f t="shared" si="341"/>
        <v>10.752020700837805</v>
      </c>
      <c r="F272" s="233">
        <f t="shared" si="342"/>
        <v>27.911392826763361</v>
      </c>
      <c r="G272" s="153">
        <v>381.85</v>
      </c>
      <c r="H272" s="180">
        <f t="shared" si="343"/>
        <v>8.0045255267996005</v>
      </c>
      <c r="I272" s="233">
        <f t="shared" si="344"/>
        <v>8.2310592103398417</v>
      </c>
      <c r="J272" s="182">
        <f t="shared" si="345"/>
        <v>194.07999999999993</v>
      </c>
      <c r="K272" s="180">
        <f t="shared" si="294"/>
        <v>16.587251813566084</v>
      </c>
      <c r="L272" s="233">
        <f t="shared" si="338"/>
        <v>99.164674130552939</v>
      </c>
      <c r="M272" s="182">
        <f t="shared" si="285"/>
        <v>150.8262406704203</v>
      </c>
      <c r="N272" s="180">
        <f t="shared" si="295"/>
        <v>2.5438704171303117</v>
      </c>
      <c r="O272" s="180">
        <f t="shared" si="339"/>
        <v>18.183628396517971</v>
      </c>
      <c r="P272" s="209"/>
      <c r="Q272" s="180">
        <f>SUM(D$272:D272)</f>
        <v>575.92999999999995</v>
      </c>
      <c r="R272" s="180">
        <f t="shared" si="346"/>
        <v>-92.219587337817117</v>
      </c>
      <c r="S272" s="180">
        <f t="shared" si="335"/>
        <v>27.911392826763361</v>
      </c>
      <c r="T272" s="182">
        <f>SUM(G$272:G272)</f>
        <v>381.85</v>
      </c>
      <c r="U272" s="180">
        <f t="shared" si="336"/>
        <v>-91.504306249902669</v>
      </c>
      <c r="V272" s="180">
        <f t="shared" si="337"/>
        <v>8.2310592103398417</v>
      </c>
      <c r="W272" s="268">
        <f t="shared" si="347"/>
        <v>194.07999999999993</v>
      </c>
      <c r="X272" s="182">
        <f t="shared" si="340"/>
        <v>99.164674130552939</v>
      </c>
      <c r="Y272" s="182">
        <f t="shared" si="348"/>
        <v>150.8262406704203</v>
      </c>
      <c r="Z272" s="269">
        <f t="shared" si="340"/>
        <v>18.183628396517971</v>
      </c>
    </row>
    <row r="273" spans="1:26" s="60" customFormat="1" ht="12" customHeight="1">
      <c r="A273" s="624"/>
      <c r="B273" s="305">
        <v>2</v>
      </c>
      <c r="C273" s="46" t="s">
        <v>22</v>
      </c>
      <c r="D273" s="61">
        <v>642.79999999999995</v>
      </c>
      <c r="E273" s="178">
        <f t="shared" si="341"/>
        <v>11.610786033024855</v>
      </c>
      <c r="F273" s="229">
        <f t="shared" si="342"/>
        <v>25.170873430982699</v>
      </c>
      <c r="G273" s="155">
        <v>403.92</v>
      </c>
      <c r="H273" s="178">
        <f t="shared" si="343"/>
        <v>5.7797564488673459</v>
      </c>
      <c r="I273" s="229">
        <f t="shared" si="344"/>
        <v>21.071878184761104</v>
      </c>
      <c r="J273" s="183">
        <f t="shared" si="345"/>
        <v>238.87999999999994</v>
      </c>
      <c r="K273" s="178">
        <f t="shared" si="294"/>
        <v>23.083264633140988</v>
      </c>
      <c r="L273" s="229">
        <f t="shared" si="338"/>
        <v>32.77159594926573</v>
      </c>
      <c r="M273" s="183">
        <f t="shared" si="285"/>
        <v>159.14042384630619</v>
      </c>
      <c r="N273" s="178">
        <f t="shared" si="295"/>
        <v>5.5124248532148368</v>
      </c>
      <c r="O273" s="178">
        <f t="shared" si="339"/>
        <v>3.3855882205497512</v>
      </c>
      <c r="P273" s="209"/>
      <c r="Q273" s="178">
        <f>SUM(D$272:D273)</f>
        <v>1218.73</v>
      </c>
      <c r="R273" s="178">
        <f t="shared" si="346"/>
        <v>111.61078603302488</v>
      </c>
      <c r="S273" s="178">
        <f t="shared" si="335"/>
        <v>26.451164407368786</v>
      </c>
      <c r="T273" s="183">
        <f>SUM(G$272:G273)</f>
        <v>785.77</v>
      </c>
      <c r="U273" s="178">
        <f t="shared" si="336"/>
        <v>105.77975644886735</v>
      </c>
      <c r="V273" s="178">
        <f t="shared" si="337"/>
        <v>14.471978206080728</v>
      </c>
      <c r="W273" s="263">
        <f t="shared" si="347"/>
        <v>432.96000000000004</v>
      </c>
      <c r="X273" s="183">
        <f t="shared" si="340"/>
        <v>56.09756097560976</v>
      </c>
      <c r="Y273" s="183">
        <f t="shared" si="348"/>
        <v>155.10009290250329</v>
      </c>
      <c r="Z273" s="265">
        <f t="shared" si="340"/>
        <v>10.464732407893118</v>
      </c>
    </row>
    <row r="274" spans="1:26" s="60" customFormat="1" ht="12" customHeight="1">
      <c r="A274" s="624"/>
      <c r="B274" s="305">
        <v>3</v>
      </c>
      <c r="C274" s="65" t="s">
        <v>23</v>
      </c>
      <c r="D274" s="68">
        <v>797.76</v>
      </c>
      <c r="E274" s="179">
        <f t="shared" si="341"/>
        <v>24.10703173615434</v>
      </c>
      <c r="F274" s="231">
        <f t="shared" si="342"/>
        <v>29.368304635632715</v>
      </c>
      <c r="G274" s="156">
        <v>546.85</v>
      </c>
      <c r="H274" s="179">
        <f t="shared" si="343"/>
        <v>35.385719944543467</v>
      </c>
      <c r="I274" s="231">
        <f t="shared" si="344"/>
        <v>45.640247150314273</v>
      </c>
      <c r="J274" s="181">
        <f t="shared" si="345"/>
        <v>250.90999999999997</v>
      </c>
      <c r="K274" s="179">
        <f t="shared" si="294"/>
        <v>5.0360013395847503</v>
      </c>
      <c r="L274" s="231">
        <f t="shared" si="338"/>
        <v>4.0351939231604739</v>
      </c>
      <c r="M274" s="181">
        <f t="shared" si="285"/>
        <v>145.88278321294689</v>
      </c>
      <c r="N274" s="179">
        <f t="shared" si="295"/>
        <v>-8.3307812766435738</v>
      </c>
      <c r="O274" s="179">
        <f t="shared" si="339"/>
        <v>-11.1726963068714</v>
      </c>
      <c r="P274" s="209"/>
      <c r="Q274" s="179">
        <f>SUM(D$272:D274)</f>
        <v>2016.49</v>
      </c>
      <c r="R274" s="179">
        <f t="shared" si="346"/>
        <v>65.458304956799296</v>
      </c>
      <c r="S274" s="231">
        <f t="shared" ref="S274:S279" si="349">((Q274/Q262)-1)*100</f>
        <v>27.589368364639768</v>
      </c>
      <c r="T274" s="179">
        <f>SUM(G$272:G274)</f>
        <v>1332.62</v>
      </c>
      <c r="U274" s="179">
        <f t="shared" ref="U274:U279" si="350">((T274/T273)-1)*100</f>
        <v>69.594156050752758</v>
      </c>
      <c r="V274" s="179">
        <f t="shared" ref="V274:V279" si="351">((T274/T262)-1)*100</f>
        <v>25.492744206194473</v>
      </c>
      <c r="W274" s="266">
        <f t="shared" si="347"/>
        <v>683.87000000000012</v>
      </c>
      <c r="X274" s="181">
        <f>((W274/W262)-1)*100</f>
        <v>31.8829875246605</v>
      </c>
      <c r="Y274" s="181">
        <f t="shared" si="348"/>
        <v>151.31770497216013</v>
      </c>
      <c r="Z274" s="267">
        <f>((Y274/Y262)-1)*100</f>
        <v>1.6707134517676803</v>
      </c>
    </row>
    <row r="275" spans="1:26" s="60" customFormat="1" ht="12" customHeight="1">
      <c r="A275" s="624"/>
      <c r="B275" s="305">
        <v>4</v>
      </c>
      <c r="C275" s="79" t="s">
        <v>24</v>
      </c>
      <c r="D275" s="82">
        <v>715.37</v>
      </c>
      <c r="E275" s="180">
        <f t="shared" si="341"/>
        <v>-10.32766746891296</v>
      </c>
      <c r="F275" s="233">
        <f t="shared" si="342"/>
        <v>14.807848474246587</v>
      </c>
      <c r="G275" s="153">
        <v>456.35</v>
      </c>
      <c r="H275" s="180">
        <f t="shared" si="343"/>
        <v>-16.549327969278593</v>
      </c>
      <c r="I275" s="233">
        <f t="shared" si="344"/>
        <v>24.644925161149356</v>
      </c>
      <c r="J275" s="183">
        <f t="shared" si="345"/>
        <v>259.02</v>
      </c>
      <c r="K275" s="178">
        <f t="shared" si="294"/>
        <v>3.2322346658164358</v>
      </c>
      <c r="L275" s="229">
        <f t="shared" si="338"/>
        <v>0.79305165342320461</v>
      </c>
      <c r="M275" s="183">
        <f t="shared" si="285"/>
        <v>156.75906650597128</v>
      </c>
      <c r="N275" s="178">
        <f t="shared" si="295"/>
        <v>7.4554947838828545</v>
      </c>
      <c r="O275" s="178">
        <f t="shared" si="339"/>
        <v>-7.8920795806044612</v>
      </c>
      <c r="P275" s="209"/>
      <c r="Q275" s="180">
        <f>SUM(D$272:D275)</f>
        <v>2731.86</v>
      </c>
      <c r="R275" s="180">
        <f t="shared" si="346"/>
        <v>35.476000376892536</v>
      </c>
      <c r="S275" s="233">
        <f t="shared" si="349"/>
        <v>23.975122018737927</v>
      </c>
      <c r="T275" s="180">
        <f>SUM(G$272:G275)</f>
        <v>1788.9699999999998</v>
      </c>
      <c r="U275" s="180">
        <f t="shared" si="350"/>
        <v>34.244570845402286</v>
      </c>
      <c r="V275" s="180">
        <f t="shared" si="351"/>
        <v>25.275379368780726</v>
      </c>
      <c r="W275" s="263">
        <f t="shared" si="347"/>
        <v>942.89000000000033</v>
      </c>
      <c r="X275" s="183">
        <f t="shared" si="340"/>
        <v>21.580864575610171</v>
      </c>
      <c r="Y275" s="183">
        <f t="shared" si="348"/>
        <v>152.70574688228425</v>
      </c>
      <c r="Z275" s="265">
        <f t="shared" si="340"/>
        <v>-1.0379193075242488</v>
      </c>
    </row>
    <row r="276" spans="1:26" s="60" customFormat="1" ht="12" customHeight="1">
      <c r="A276" s="624"/>
      <c r="B276" s="305">
        <v>5</v>
      </c>
      <c r="C276" s="46" t="s">
        <v>25</v>
      </c>
      <c r="D276" s="61">
        <v>772.7</v>
      </c>
      <c r="E276" s="178">
        <f t="shared" si="341"/>
        <v>8.0140346953324837</v>
      </c>
      <c r="F276" s="229">
        <f t="shared" si="342"/>
        <v>10.453090671023624</v>
      </c>
      <c r="G276" s="155">
        <v>516.29999999999995</v>
      </c>
      <c r="H276" s="178">
        <f t="shared" si="343"/>
        <v>13.13684671852744</v>
      </c>
      <c r="I276" s="229">
        <f t="shared" si="344"/>
        <v>30.543615676359039</v>
      </c>
      <c r="J276" s="183">
        <f t="shared" si="345"/>
        <v>256.40000000000009</v>
      </c>
      <c r="K276" s="178">
        <f t="shared" si="294"/>
        <v>-1.0115049030962386</v>
      </c>
      <c r="L276" s="229">
        <f t="shared" si="338"/>
        <v>-15.678143077484652</v>
      </c>
      <c r="M276" s="183">
        <f t="shared" si="285"/>
        <v>149.66104977726133</v>
      </c>
      <c r="N276" s="178">
        <f t="shared" si="295"/>
        <v>-4.527978436538838</v>
      </c>
      <c r="O276" s="178">
        <f t="shared" si="339"/>
        <v>-15.389894711621444</v>
      </c>
      <c r="P276" s="209"/>
      <c r="Q276" s="178">
        <f>SUM(D$272:D276)</f>
        <v>3504.5600000000004</v>
      </c>
      <c r="R276" s="178">
        <f t="shared" si="346"/>
        <v>28.284758369755416</v>
      </c>
      <c r="S276" s="229">
        <f t="shared" si="349"/>
        <v>20.716689033346135</v>
      </c>
      <c r="T276" s="178">
        <f>SUM(G$272:G276)</f>
        <v>2305.2699999999995</v>
      </c>
      <c r="U276" s="178">
        <f t="shared" si="350"/>
        <v>28.860182115966147</v>
      </c>
      <c r="V276" s="178">
        <f t="shared" si="351"/>
        <v>26.417991478067226</v>
      </c>
      <c r="W276" s="263">
        <f t="shared" si="347"/>
        <v>1199.2900000000009</v>
      </c>
      <c r="X276" s="183">
        <f t="shared" si="340"/>
        <v>11.086719315893646</v>
      </c>
      <c r="Y276" s="183">
        <f t="shared" si="348"/>
        <v>152.02384102512943</v>
      </c>
      <c r="Z276" s="265">
        <f t="shared" si="340"/>
        <v>-4.509882160016943</v>
      </c>
    </row>
    <row r="277" spans="1:26" s="60" customFormat="1" ht="12" customHeight="1">
      <c r="A277" s="624"/>
      <c r="B277" s="305">
        <v>6</v>
      </c>
      <c r="C277" s="65" t="s">
        <v>26</v>
      </c>
      <c r="D277" s="68">
        <v>873.92</v>
      </c>
      <c r="E277" s="179">
        <f t="shared" ref="E277:E282" si="352">((D277/D276)-1)*100</f>
        <v>13.099521159570315</v>
      </c>
      <c r="F277" s="231">
        <f t="shared" ref="F277:F282" si="353">((D277/D265)-1)*100</f>
        <v>39.418981222979113</v>
      </c>
      <c r="G277" s="156">
        <v>481.88</v>
      </c>
      <c r="H277" s="179">
        <f t="shared" ref="H277:H282" si="354">((G277/G276)-1)*100</f>
        <v>-6.6666666666666536</v>
      </c>
      <c r="I277" s="231">
        <f t="shared" ref="I277:I282" si="355">((G277/G265)-1)*100</f>
        <v>18.450420333316941</v>
      </c>
      <c r="J277" s="181">
        <f t="shared" ref="J277:J282" si="356">D277-G277</f>
        <v>392.03999999999996</v>
      </c>
      <c r="K277" s="179">
        <f t="shared" si="294"/>
        <v>52.901716068642671</v>
      </c>
      <c r="L277" s="231">
        <f t="shared" si="338"/>
        <v>78.191900368165037</v>
      </c>
      <c r="M277" s="181">
        <f t="shared" si="285"/>
        <v>181.35635427907363</v>
      </c>
      <c r="N277" s="179">
        <f t="shared" si="295"/>
        <v>21.178058385253905</v>
      </c>
      <c r="O277" s="179">
        <f t="shared" si="339"/>
        <v>17.702394664921496</v>
      </c>
      <c r="P277" s="209"/>
      <c r="Q277" s="179">
        <f>SUM(D$272:D277)</f>
        <v>4378.4800000000005</v>
      </c>
      <c r="R277" s="179">
        <f t="shared" ref="R277:R282" si="357">((Q277/Q276)-1)*100</f>
        <v>24.936653959412869</v>
      </c>
      <c r="S277" s="231">
        <f t="shared" si="349"/>
        <v>24.037736426325786</v>
      </c>
      <c r="T277" s="179">
        <f>SUM(G$272:G277)</f>
        <v>2787.1499999999996</v>
      </c>
      <c r="U277" s="179">
        <f t="shared" si="350"/>
        <v>20.903408277555346</v>
      </c>
      <c r="V277" s="179">
        <f t="shared" si="351"/>
        <v>24.964691640325466</v>
      </c>
      <c r="W277" s="266">
        <f t="shared" ref="W277:W282" si="358">Q277-T277</f>
        <v>1591.3300000000008</v>
      </c>
      <c r="X277" s="181">
        <f t="shared" si="340"/>
        <v>22.446922456617813</v>
      </c>
      <c r="Y277" s="181">
        <f t="shared" ref="Y277:Y282" si="359">(Q277/T277)*100</f>
        <v>157.09524065801986</v>
      </c>
      <c r="Z277" s="267">
        <f t="shared" si="340"/>
        <v>-0.74177369769988788</v>
      </c>
    </row>
    <row r="278" spans="1:26" s="60" customFormat="1" ht="12" customHeight="1">
      <c r="A278" s="624"/>
      <c r="B278" s="305">
        <v>7</v>
      </c>
      <c r="C278" s="79" t="s">
        <v>27</v>
      </c>
      <c r="D278" s="82">
        <v>609.76</v>
      </c>
      <c r="E278" s="180">
        <f t="shared" si="352"/>
        <v>-30.227023068473081</v>
      </c>
      <c r="F278" s="233">
        <f t="shared" si="353"/>
        <v>12.135439366939394</v>
      </c>
      <c r="G278" s="155">
        <v>388.56</v>
      </c>
      <c r="H278" s="180">
        <f t="shared" si="354"/>
        <v>-19.365817215904368</v>
      </c>
      <c r="I278" s="233">
        <f t="shared" si="355"/>
        <v>-8.7426073540752824E-2</v>
      </c>
      <c r="J278" s="183">
        <f t="shared" si="356"/>
        <v>221.2</v>
      </c>
      <c r="K278" s="178">
        <f t="shared" si="294"/>
        <v>-43.577186001428423</v>
      </c>
      <c r="L278" s="229">
        <f t="shared" si="338"/>
        <v>42.828547629963019</v>
      </c>
      <c r="M278" s="183">
        <f t="shared" si="285"/>
        <v>156.92814494543956</v>
      </c>
      <c r="N278" s="178">
        <f t="shared" si="295"/>
        <v>-13.469728938222703</v>
      </c>
      <c r="O278" s="178">
        <f t="shared" si="339"/>
        <v>12.233560762308837</v>
      </c>
      <c r="P278" s="209"/>
      <c r="Q278" s="180">
        <f>SUM(D$272:D278)</f>
        <v>4988.2400000000007</v>
      </c>
      <c r="R278" s="180">
        <f t="shared" si="357"/>
        <v>13.926294056384858</v>
      </c>
      <c r="S278" s="233">
        <f t="shared" si="349"/>
        <v>22.448989611238289</v>
      </c>
      <c r="T278" s="182">
        <f>SUM(G$272:G278)</f>
        <v>3175.7099999999996</v>
      </c>
      <c r="U278" s="180">
        <f t="shared" si="350"/>
        <v>13.941122652171579</v>
      </c>
      <c r="V278" s="180">
        <f t="shared" si="351"/>
        <v>21.24501288536791</v>
      </c>
      <c r="W278" s="263">
        <f t="shared" si="358"/>
        <v>1812.5300000000011</v>
      </c>
      <c r="X278" s="183">
        <f t="shared" si="340"/>
        <v>24.617130945170217</v>
      </c>
      <c r="Y278" s="183">
        <f t="shared" si="359"/>
        <v>157.07479587241912</v>
      </c>
      <c r="Z278" s="265">
        <f t="shared" si="340"/>
        <v>0.99301133895601801</v>
      </c>
    </row>
    <row r="279" spans="1:26" s="60" customFormat="1" ht="12" customHeight="1">
      <c r="A279" s="624"/>
      <c r="B279" s="305">
        <v>8</v>
      </c>
      <c r="C279" s="46" t="s">
        <v>28</v>
      </c>
      <c r="D279" s="61">
        <v>580.22</v>
      </c>
      <c r="E279" s="178">
        <f t="shared" si="352"/>
        <v>-4.8445289950144304</v>
      </c>
      <c r="F279" s="229">
        <f t="shared" si="353"/>
        <v>-7.8723404255318989</v>
      </c>
      <c r="G279" s="155">
        <v>331.51</v>
      </c>
      <c r="H279" s="178">
        <f t="shared" si="354"/>
        <v>-14.682417129915592</v>
      </c>
      <c r="I279" s="229">
        <f t="shared" si="355"/>
        <v>14.475637970924415</v>
      </c>
      <c r="J279" s="183">
        <f t="shared" si="356"/>
        <v>248.71000000000004</v>
      </c>
      <c r="K279" s="178">
        <f t="shared" si="294"/>
        <v>12.436708860759516</v>
      </c>
      <c r="L279" s="229">
        <f t="shared" si="338"/>
        <v>-26.895152993739146</v>
      </c>
      <c r="M279" s="183">
        <f t="shared" si="285"/>
        <v>175.02337787698713</v>
      </c>
      <c r="N279" s="178">
        <f t="shared" si="295"/>
        <v>11.530903483144384</v>
      </c>
      <c r="O279" s="178">
        <f t="shared" si="339"/>
        <v>-19.522038743415848</v>
      </c>
      <c r="P279" s="209"/>
      <c r="Q279" s="178">
        <f>SUM(D$272:D279)</f>
        <v>5568.4600000000009</v>
      </c>
      <c r="R279" s="178">
        <f t="shared" si="357"/>
        <v>11.631757894568029</v>
      </c>
      <c r="S279" s="229">
        <f t="shared" si="349"/>
        <v>18.38897984896024</v>
      </c>
      <c r="T279" s="183">
        <f>SUM(G$272:G279)</f>
        <v>3507.2199999999993</v>
      </c>
      <c r="U279" s="178">
        <f t="shared" si="350"/>
        <v>10.438925468635363</v>
      </c>
      <c r="V279" s="178">
        <f t="shared" si="351"/>
        <v>20.57108675623267</v>
      </c>
      <c r="W279" s="263">
        <f t="shared" si="358"/>
        <v>2061.2400000000016</v>
      </c>
      <c r="X279" s="183">
        <f t="shared" si="340"/>
        <v>14.852211163048468</v>
      </c>
      <c r="Y279" s="183">
        <f t="shared" si="359"/>
        <v>158.77133456127649</v>
      </c>
      <c r="Z279" s="265">
        <f t="shared" si="340"/>
        <v>-1.8098094377171692</v>
      </c>
    </row>
    <row r="280" spans="1:26" s="60" customFormat="1" ht="12" customHeight="1">
      <c r="A280" s="624"/>
      <c r="B280" s="305">
        <v>9</v>
      </c>
      <c r="C280" s="65" t="s">
        <v>29</v>
      </c>
      <c r="D280" s="68">
        <v>828.05</v>
      </c>
      <c r="E280" s="179">
        <f t="shared" si="352"/>
        <v>42.713108820792087</v>
      </c>
      <c r="F280" s="231">
        <f t="shared" si="353"/>
        <v>10.231472113654029</v>
      </c>
      <c r="G280" s="68">
        <v>474.01</v>
      </c>
      <c r="H280" s="179">
        <f t="shared" si="354"/>
        <v>42.985128653735941</v>
      </c>
      <c r="I280" s="231">
        <f t="shared" si="355"/>
        <v>14.625299252774893</v>
      </c>
      <c r="J280" s="181">
        <f t="shared" si="356"/>
        <v>354.03999999999996</v>
      </c>
      <c r="K280" s="179">
        <f t="shared" si="294"/>
        <v>42.350528728237677</v>
      </c>
      <c r="L280" s="231">
        <f t="shared" ref="L280:L285" si="360">((J280/J268)-1)*100</f>
        <v>4.8504125427202061</v>
      </c>
      <c r="M280" s="179">
        <f t="shared" si="285"/>
        <v>174.69040737537182</v>
      </c>
      <c r="N280" s="179">
        <f t="shared" si="295"/>
        <v>-0.19024344384972469</v>
      </c>
      <c r="O280" s="179">
        <f t="shared" si="339"/>
        <v>-3.833208870784699</v>
      </c>
      <c r="P280" s="209"/>
      <c r="Q280" s="179">
        <f>SUM(D$272:D280)</f>
        <v>6396.5100000000011</v>
      </c>
      <c r="R280" s="179">
        <f t="shared" si="357"/>
        <v>14.87035912981327</v>
      </c>
      <c r="S280" s="231">
        <f t="shared" ref="S280:S285" si="361">((Q280/Q268)-1)*100</f>
        <v>17.265576002879012</v>
      </c>
      <c r="T280" s="179">
        <f>SUM(G$272:G280)</f>
        <v>3981.2299999999996</v>
      </c>
      <c r="U280" s="179">
        <f t="shared" ref="U280:U285" si="362">((T280/T279)-1)*100</f>
        <v>13.515262800736782</v>
      </c>
      <c r="V280" s="231">
        <f t="shared" ref="V280:V285" si="363">((T280/T268)-1)*100</f>
        <v>19.831024238721117</v>
      </c>
      <c r="W280" s="231">
        <f t="shared" si="358"/>
        <v>2415.2800000000016</v>
      </c>
      <c r="X280" s="266">
        <f t="shared" ref="X280:Z285" si="364">((W280/W268)-1)*100</f>
        <v>13.268406561584033</v>
      </c>
      <c r="Y280" s="179">
        <f t="shared" si="359"/>
        <v>160.66667838833732</v>
      </c>
      <c r="Z280" s="267">
        <f t="shared" si="364"/>
        <v>-2.1408881816209591</v>
      </c>
    </row>
    <row r="281" spans="1:26" s="60" customFormat="1" ht="12" customHeight="1">
      <c r="A281" s="624"/>
      <c r="B281" s="305">
        <v>10</v>
      </c>
      <c r="C281" s="79" t="s">
        <v>30</v>
      </c>
      <c r="D281" s="153">
        <v>706.71</v>
      </c>
      <c r="E281" s="178">
        <f t="shared" si="352"/>
        <v>-14.653704486444042</v>
      </c>
      <c r="F281" s="229">
        <f t="shared" si="353"/>
        <v>-5.1617474576407529</v>
      </c>
      <c r="G281" s="153">
        <v>527.59</v>
      </c>
      <c r="H281" s="178">
        <f t="shared" si="354"/>
        <v>11.303558996645657</v>
      </c>
      <c r="I281" s="229">
        <f t="shared" si="355"/>
        <v>31.716389963799774</v>
      </c>
      <c r="J281" s="183">
        <f t="shared" si="356"/>
        <v>179.12</v>
      </c>
      <c r="K281" s="178">
        <f t="shared" si="294"/>
        <v>-49.406846683990501</v>
      </c>
      <c r="L281" s="229">
        <f t="shared" si="360"/>
        <v>-48.024513672872459</v>
      </c>
      <c r="M281" s="178">
        <f t="shared" si="285"/>
        <v>133.95060558388144</v>
      </c>
      <c r="N281" s="178">
        <f t="shared" si="295"/>
        <v>-23.321144190790843</v>
      </c>
      <c r="O281" s="178">
        <f t="shared" si="339"/>
        <v>-27.998138600348767</v>
      </c>
      <c r="P281" s="209"/>
      <c r="Q281" s="178">
        <f>SUM(D$272:D281)</f>
        <v>7103.2200000000012</v>
      </c>
      <c r="R281" s="178">
        <f t="shared" si="357"/>
        <v>11.048368563482281</v>
      </c>
      <c r="S281" s="229">
        <f t="shared" si="361"/>
        <v>14.570004814597691</v>
      </c>
      <c r="T281" s="178">
        <f>SUM(G$272:G281)</f>
        <v>4508.82</v>
      </c>
      <c r="U281" s="178">
        <f t="shared" si="362"/>
        <v>13.251934703596625</v>
      </c>
      <c r="V281" s="229">
        <f t="shared" si="363"/>
        <v>21.109774048327612</v>
      </c>
      <c r="W281" s="229">
        <f t="shared" si="358"/>
        <v>2594.4000000000015</v>
      </c>
      <c r="X281" s="263">
        <f t="shared" si="364"/>
        <v>4.7406614923446222</v>
      </c>
      <c r="Y281" s="178">
        <f t="shared" si="359"/>
        <v>157.5405538477917</v>
      </c>
      <c r="Z281" s="265">
        <f t="shared" si="364"/>
        <v>-5.3998690734244796</v>
      </c>
    </row>
    <row r="282" spans="1:26" s="60" customFormat="1" ht="12" customHeight="1">
      <c r="A282" s="624"/>
      <c r="B282" s="305">
        <v>11</v>
      </c>
      <c r="C282" s="46" t="s">
        <v>31</v>
      </c>
      <c r="D282" s="155">
        <v>698.5</v>
      </c>
      <c r="E282" s="178">
        <f t="shared" si="352"/>
        <v>-1.161721215208511</v>
      </c>
      <c r="F282" s="229">
        <f t="shared" si="353"/>
        <v>2.3602200488280989</v>
      </c>
      <c r="G282" s="61">
        <v>475.31</v>
      </c>
      <c r="H282" s="178">
        <f t="shared" si="354"/>
        <v>-9.9092098030667763</v>
      </c>
      <c r="I282" s="229">
        <f t="shared" si="355"/>
        <v>13.667017409603964</v>
      </c>
      <c r="J282" s="178">
        <f t="shared" si="356"/>
        <v>223.19</v>
      </c>
      <c r="K282" s="178">
        <f t="shared" si="294"/>
        <v>24.603617686467171</v>
      </c>
      <c r="L282" s="229">
        <f t="shared" si="360"/>
        <v>-15.533201631886884</v>
      </c>
      <c r="M282" s="178">
        <f t="shared" si="285"/>
        <v>146.95672298079148</v>
      </c>
      <c r="N282" s="178">
        <f t="shared" si="295"/>
        <v>9.7096368771289132</v>
      </c>
      <c r="O282" s="178">
        <f t="shared" si="339"/>
        <v>-9.9472983618734023</v>
      </c>
      <c r="P282" s="209"/>
      <c r="Q282" s="178">
        <f>SUM(D$272:D282)</f>
        <v>7801.7200000000012</v>
      </c>
      <c r="R282" s="178">
        <f t="shared" si="357"/>
        <v>9.8335684379760266</v>
      </c>
      <c r="S282" s="229">
        <f t="shared" si="361"/>
        <v>13.359377962767937</v>
      </c>
      <c r="T282" s="178">
        <f>SUM(G$272:G282)</f>
        <v>4984.13</v>
      </c>
      <c r="U282" s="178">
        <f t="shared" si="362"/>
        <v>10.541782550645195</v>
      </c>
      <c r="V282" s="229">
        <f t="shared" si="363"/>
        <v>20.358215731161899</v>
      </c>
      <c r="W282" s="229">
        <f t="shared" si="358"/>
        <v>2817.5900000000011</v>
      </c>
      <c r="X282" s="263">
        <f t="shared" si="364"/>
        <v>2.786398264415535</v>
      </c>
      <c r="Y282" s="178">
        <f t="shared" si="359"/>
        <v>156.53123012441492</v>
      </c>
      <c r="Z282" s="265">
        <f t="shared" si="364"/>
        <v>-5.8150062510289535</v>
      </c>
    </row>
    <row r="283" spans="1:26" s="60" customFormat="1" ht="12" customHeight="1">
      <c r="A283" s="625"/>
      <c r="B283" s="306">
        <v>12</v>
      </c>
      <c r="C283" s="65" t="s">
        <v>32</v>
      </c>
      <c r="D283" s="68">
        <v>500.65</v>
      </c>
      <c r="E283" s="179">
        <f t="shared" ref="E283:E288" si="365">((D283/D282)-1)*100</f>
        <v>-28.324982104509665</v>
      </c>
      <c r="F283" s="231">
        <f t="shared" ref="F283:F288" si="366">((D283/D271)-1)*100</f>
        <v>-3.7244124045032412</v>
      </c>
      <c r="G283" s="68">
        <v>377.3</v>
      </c>
      <c r="H283" s="179">
        <f t="shared" ref="H283:H288" si="367">((G283/G282)-1)*100</f>
        <v>-20.620226799352004</v>
      </c>
      <c r="I283" s="231">
        <f t="shared" ref="I283:I288" si="368">((G283/G271)-1)*100</f>
        <v>6.7175788431622196</v>
      </c>
      <c r="J283" s="179">
        <f t="shared" ref="J283:J288" si="369">D283-G283</f>
        <v>123.34999999999997</v>
      </c>
      <c r="K283" s="179">
        <f t="shared" si="294"/>
        <v>-44.73318697074243</v>
      </c>
      <c r="L283" s="231">
        <f t="shared" si="360"/>
        <v>-25.901496747715491</v>
      </c>
      <c r="M283" s="179">
        <f t="shared" si="285"/>
        <v>132.69281738669491</v>
      </c>
      <c r="N283" s="179">
        <f t="shared" si="295"/>
        <v>-9.7061946570222482</v>
      </c>
      <c r="O283" s="179">
        <f t="shared" si="339"/>
        <v>-9.784696542836258</v>
      </c>
      <c r="P283" s="209"/>
      <c r="Q283" s="179">
        <f>SUM(D$272:D283)</f>
        <v>8302.3700000000008</v>
      </c>
      <c r="R283" s="179">
        <f t="shared" ref="R283:R288" si="370">((Q283/Q282)-1)*100</f>
        <v>6.4171746743025837</v>
      </c>
      <c r="S283" s="231">
        <f t="shared" si="361"/>
        <v>12.159228854422221</v>
      </c>
      <c r="T283" s="179">
        <f>SUM(G$272:G283)</f>
        <v>5361.43</v>
      </c>
      <c r="U283" s="179">
        <f t="shared" si="362"/>
        <v>7.5700272665440105</v>
      </c>
      <c r="V283" s="231">
        <f t="shared" si="363"/>
        <v>19.28523593710716</v>
      </c>
      <c r="W283" s="231">
        <f t="shared" ref="W283:W288" si="371">Q283-T283</f>
        <v>2940.9400000000005</v>
      </c>
      <c r="X283" s="231">
        <f t="shared" si="364"/>
        <v>1.1439855450225078</v>
      </c>
      <c r="Y283" s="179">
        <f t="shared" ref="Y283:Y288" si="372">(Q283/T283)*100</f>
        <v>154.85364911973113</v>
      </c>
      <c r="Z283" s="267">
        <f t="shared" si="364"/>
        <v>-5.9739221092223627</v>
      </c>
    </row>
    <row r="284" spans="1:26" s="60" customFormat="1" ht="12" customHeight="1">
      <c r="A284" s="623">
        <v>2012</v>
      </c>
      <c r="B284" s="304">
        <v>1</v>
      </c>
      <c r="C284" s="79" t="s">
        <v>21</v>
      </c>
      <c r="D284" s="82">
        <v>567.95000000000005</v>
      </c>
      <c r="E284" s="180">
        <f t="shared" si="365"/>
        <v>13.442524717866778</v>
      </c>
      <c r="F284" s="233">
        <f t="shared" si="366"/>
        <v>-1.3855850537391579</v>
      </c>
      <c r="G284" s="153">
        <v>440.52</v>
      </c>
      <c r="H284" s="180">
        <f t="shared" si="367"/>
        <v>16.755897164060428</v>
      </c>
      <c r="I284" s="233">
        <f t="shared" si="368"/>
        <v>15.364671991619726</v>
      </c>
      <c r="J284" s="182">
        <f t="shared" si="369"/>
        <v>127.43000000000006</v>
      </c>
      <c r="K284" s="180">
        <f t="shared" si="294"/>
        <v>3.3076611268748168</v>
      </c>
      <c r="L284" s="233">
        <f t="shared" si="360"/>
        <v>-34.341508656224185</v>
      </c>
      <c r="M284" s="182">
        <f t="shared" si="285"/>
        <v>128.92717697266869</v>
      </c>
      <c r="N284" s="180">
        <f t="shared" si="295"/>
        <v>-2.8378630344793598</v>
      </c>
      <c r="O284" s="180">
        <f t="shared" si="339"/>
        <v>-14.519399012009194</v>
      </c>
      <c r="P284" s="209"/>
      <c r="Q284" s="180">
        <f>SUM(D$284:D284)</f>
        <v>567.95000000000005</v>
      </c>
      <c r="R284" s="180">
        <f t="shared" si="370"/>
        <v>-93.159182257596328</v>
      </c>
      <c r="S284" s="180">
        <f t="shared" si="361"/>
        <v>-1.3855850537391579</v>
      </c>
      <c r="T284" s="182">
        <f>SUM(G$284:G284)</f>
        <v>440.52</v>
      </c>
      <c r="U284" s="180">
        <f t="shared" si="362"/>
        <v>-91.783535362767026</v>
      </c>
      <c r="V284" s="180">
        <f t="shared" si="363"/>
        <v>15.364671991619726</v>
      </c>
      <c r="W284" s="268">
        <f t="shared" si="371"/>
        <v>127.43000000000006</v>
      </c>
      <c r="X284" s="182">
        <f t="shared" si="364"/>
        <v>-34.341508656224185</v>
      </c>
      <c r="Y284" s="182">
        <f t="shared" si="372"/>
        <v>128.92717697266869</v>
      </c>
      <c r="Z284" s="269">
        <f t="shared" si="364"/>
        <v>-14.519399012009194</v>
      </c>
    </row>
    <row r="285" spans="1:26" s="60" customFormat="1" ht="12" customHeight="1">
      <c r="A285" s="624"/>
      <c r="B285" s="305">
        <v>2</v>
      </c>
      <c r="C285" s="46" t="s">
        <v>22</v>
      </c>
      <c r="D285" s="61">
        <v>653.36</v>
      </c>
      <c r="E285" s="178">
        <f t="shared" si="365"/>
        <v>15.038295624614829</v>
      </c>
      <c r="F285" s="229">
        <f t="shared" si="366"/>
        <v>1.6428126944617372</v>
      </c>
      <c r="G285" s="155">
        <v>472.03</v>
      </c>
      <c r="H285" s="178">
        <f t="shared" si="367"/>
        <v>7.1529101970398523</v>
      </c>
      <c r="I285" s="229">
        <f t="shared" si="368"/>
        <v>16.862249950485243</v>
      </c>
      <c r="J285" s="183">
        <f t="shared" si="369"/>
        <v>181.33000000000004</v>
      </c>
      <c r="K285" s="178">
        <f t="shared" si="294"/>
        <v>42.297732088205244</v>
      </c>
      <c r="L285" s="229">
        <f t="shared" si="360"/>
        <v>-24.091594105827152</v>
      </c>
      <c r="M285" s="183">
        <f t="shared" si="285"/>
        <v>138.41493125436944</v>
      </c>
      <c r="N285" s="178">
        <f t="shared" si="295"/>
        <v>7.3590025815209348</v>
      </c>
      <c r="O285" s="178">
        <f t="shared" si="339"/>
        <v>-13.023399140844894</v>
      </c>
      <c r="P285" s="209"/>
      <c r="Q285" s="178">
        <f>SUM(D$284:D285)</f>
        <v>1221.31</v>
      </c>
      <c r="R285" s="178">
        <f t="shared" si="370"/>
        <v>115.0382956246148</v>
      </c>
      <c r="S285" s="178">
        <f t="shared" si="361"/>
        <v>0.21169578167437031</v>
      </c>
      <c r="T285" s="183">
        <f>SUM(G$284:G285)</f>
        <v>912.55</v>
      </c>
      <c r="U285" s="178">
        <f t="shared" si="362"/>
        <v>107.15291019703987</v>
      </c>
      <c r="V285" s="178">
        <f t="shared" si="363"/>
        <v>16.134492281456403</v>
      </c>
      <c r="W285" s="263">
        <f t="shared" si="371"/>
        <v>308.76</v>
      </c>
      <c r="X285" s="183">
        <f t="shared" si="364"/>
        <v>-28.686252771618637</v>
      </c>
      <c r="Y285" s="183">
        <f t="shared" si="372"/>
        <v>133.83485836392526</v>
      </c>
      <c r="Z285" s="265">
        <f t="shared" si="364"/>
        <v>-13.710652353990183</v>
      </c>
    </row>
    <row r="286" spans="1:26" s="60" customFormat="1" ht="12" customHeight="1">
      <c r="A286" s="624"/>
      <c r="B286" s="305">
        <v>3</v>
      </c>
      <c r="C286" s="65" t="s">
        <v>23</v>
      </c>
      <c r="D286" s="68">
        <v>630.58000000000004</v>
      </c>
      <c r="E286" s="179">
        <f t="shared" si="365"/>
        <v>-3.4865923839843216</v>
      </c>
      <c r="F286" s="231">
        <f t="shared" si="366"/>
        <v>-20.956177296429999</v>
      </c>
      <c r="G286" s="156">
        <v>432.17</v>
      </c>
      <c r="H286" s="179">
        <f t="shared" si="367"/>
        <v>-8.444378535262576</v>
      </c>
      <c r="I286" s="231">
        <f t="shared" si="368"/>
        <v>-20.971015817865958</v>
      </c>
      <c r="J286" s="181">
        <f t="shared" si="369"/>
        <v>198.41000000000003</v>
      </c>
      <c r="K286" s="179">
        <f t="shared" si="294"/>
        <v>9.4192907957866723</v>
      </c>
      <c r="L286" s="231">
        <f t="shared" ref="L286:L291" si="373">((J286/J274)-1)*100</f>
        <v>-20.923837232473772</v>
      </c>
      <c r="M286" s="181">
        <f t="shared" ref="M286:M353" si="374">D286/G286*100</f>
        <v>145.91017423699009</v>
      </c>
      <c r="N286" s="179">
        <f t="shared" si="295"/>
        <v>5.4150537913040697</v>
      </c>
      <c r="O286" s="179">
        <f t="shared" si="339"/>
        <v>1.8776049811997098E-2</v>
      </c>
      <c r="P286" s="209"/>
      <c r="Q286" s="179">
        <f>SUM(D$284:D286)</f>
        <v>1851.8899999999999</v>
      </c>
      <c r="R286" s="179">
        <f t="shared" si="370"/>
        <v>51.631444923893199</v>
      </c>
      <c r="S286" s="231">
        <f t="shared" ref="S286:S293" si="375">((Q286/Q274)-1)*100</f>
        <v>-8.1626985504515304</v>
      </c>
      <c r="T286" s="179">
        <f>SUM(G$284:G286)</f>
        <v>1344.72</v>
      </c>
      <c r="U286" s="179">
        <f t="shared" ref="U286:U291" si="376">((T286/T285)-1)*100</f>
        <v>47.358500904060065</v>
      </c>
      <c r="V286" s="179">
        <f t="shared" ref="V286:V291" si="377">((T286/T274)-1)*100</f>
        <v>0.9079857723882423</v>
      </c>
      <c r="W286" s="266">
        <f t="shared" si="371"/>
        <v>507.16999999999985</v>
      </c>
      <c r="X286" s="181">
        <f t="shared" ref="X286:Z291" si="378">((W286/W274)-1)*100</f>
        <v>-25.83824411072283</v>
      </c>
      <c r="Y286" s="181">
        <f t="shared" si="372"/>
        <v>137.71565827830327</v>
      </c>
      <c r="Z286" s="267">
        <f t="shared" si="378"/>
        <v>-8.9890648925447287</v>
      </c>
    </row>
    <row r="287" spans="1:26" s="60" customFormat="1" ht="12" customHeight="1">
      <c r="A287" s="624"/>
      <c r="B287" s="305">
        <v>4</v>
      </c>
      <c r="C287" s="79" t="s">
        <v>24</v>
      </c>
      <c r="D287" s="82">
        <v>545.79</v>
      </c>
      <c r="E287" s="180">
        <f t="shared" si="365"/>
        <v>-13.446350978464283</v>
      </c>
      <c r="F287" s="233">
        <f t="shared" si="366"/>
        <v>-23.705215482896968</v>
      </c>
      <c r="G287" s="153">
        <v>345.28</v>
      </c>
      <c r="H287" s="180">
        <f t="shared" si="367"/>
        <v>-20.105514033829287</v>
      </c>
      <c r="I287" s="233">
        <f t="shared" si="368"/>
        <v>-24.338775062999897</v>
      </c>
      <c r="J287" s="183">
        <f t="shared" si="369"/>
        <v>200.51</v>
      </c>
      <c r="K287" s="178">
        <f t="shared" si="294"/>
        <v>1.0584143944357471</v>
      </c>
      <c r="L287" s="229">
        <f t="shared" si="373"/>
        <v>-22.588989267238048</v>
      </c>
      <c r="M287" s="183">
        <f t="shared" si="374"/>
        <v>158.07170991658944</v>
      </c>
      <c r="N287" s="178">
        <f t="shared" si="295"/>
        <v>8.3349469926931476</v>
      </c>
      <c r="O287" s="178">
        <f t="shared" si="339"/>
        <v>0.83736363061857055</v>
      </c>
      <c r="P287" s="209"/>
      <c r="Q287" s="180">
        <f>SUM(D$284:D287)</f>
        <v>2397.6799999999998</v>
      </c>
      <c r="R287" s="180">
        <f t="shared" si="370"/>
        <v>29.472052875710752</v>
      </c>
      <c r="S287" s="233">
        <f t="shared" si="375"/>
        <v>-12.232691279933828</v>
      </c>
      <c r="T287" s="180">
        <f>SUM(G$284:G287)</f>
        <v>1690</v>
      </c>
      <c r="U287" s="180">
        <f t="shared" si="376"/>
        <v>25.676720804331012</v>
      </c>
      <c r="V287" s="180">
        <f t="shared" si="377"/>
        <v>-5.5322336316427805</v>
      </c>
      <c r="W287" s="263">
        <f t="shared" si="371"/>
        <v>707.67999999999984</v>
      </c>
      <c r="X287" s="183">
        <f t="shared" si="378"/>
        <v>-24.94564583355433</v>
      </c>
      <c r="Y287" s="183">
        <f t="shared" si="372"/>
        <v>141.87455621301774</v>
      </c>
      <c r="Z287" s="265">
        <f t="shared" si="378"/>
        <v>-7.0928507213391949</v>
      </c>
    </row>
    <row r="288" spans="1:26" s="60" customFormat="1" ht="12" customHeight="1">
      <c r="A288" s="624"/>
      <c r="B288" s="305">
        <v>5</v>
      </c>
      <c r="C288" s="46" t="s">
        <v>25</v>
      </c>
      <c r="D288" s="61">
        <v>667.24</v>
      </c>
      <c r="E288" s="178">
        <f t="shared" si="365"/>
        <v>22.252148262152115</v>
      </c>
      <c r="F288" s="229">
        <f t="shared" si="366"/>
        <v>-13.648246408696785</v>
      </c>
      <c r="G288" s="155">
        <v>386.58</v>
      </c>
      <c r="H288" s="178">
        <f t="shared" si="367"/>
        <v>11.961306765523627</v>
      </c>
      <c r="I288" s="229">
        <f t="shared" si="368"/>
        <v>-25.124927367809413</v>
      </c>
      <c r="J288" s="183">
        <f t="shared" si="369"/>
        <v>280.66000000000003</v>
      </c>
      <c r="K288" s="178">
        <f t="shared" si="294"/>
        <v>39.973068674879087</v>
      </c>
      <c r="L288" s="229">
        <f t="shared" si="373"/>
        <v>9.4617784711388264</v>
      </c>
      <c r="M288" s="183">
        <f t="shared" si="374"/>
        <v>172.60075534171452</v>
      </c>
      <c r="N288" s="178">
        <f t="shared" si="295"/>
        <v>9.1914267472602784</v>
      </c>
      <c r="O288" s="178">
        <f t="shared" si="339"/>
        <v>15.327772722825394</v>
      </c>
      <c r="P288" s="209"/>
      <c r="Q288" s="178">
        <f>SUM(D$284:D288)</f>
        <v>3064.92</v>
      </c>
      <c r="R288" s="178">
        <f t="shared" si="370"/>
        <v>27.828567615361521</v>
      </c>
      <c r="S288" s="229">
        <f t="shared" si="375"/>
        <v>-12.544798776451261</v>
      </c>
      <c r="T288" s="178">
        <f>SUM(G$284:G288)</f>
        <v>2076.58</v>
      </c>
      <c r="U288" s="178">
        <f t="shared" si="376"/>
        <v>22.874556213017748</v>
      </c>
      <c r="V288" s="178">
        <f t="shared" si="377"/>
        <v>-9.920313021901972</v>
      </c>
      <c r="W288" s="263">
        <f t="shared" si="371"/>
        <v>988.34000000000015</v>
      </c>
      <c r="X288" s="183">
        <f t="shared" si="378"/>
        <v>-17.589573831183504</v>
      </c>
      <c r="Y288" s="183">
        <f t="shared" si="372"/>
        <v>147.59460266399563</v>
      </c>
      <c r="Z288" s="265">
        <f t="shared" si="378"/>
        <v>-2.9135156244352811</v>
      </c>
    </row>
    <row r="289" spans="1:26" s="60" customFormat="1" ht="12" customHeight="1">
      <c r="A289" s="624"/>
      <c r="B289" s="305">
        <v>6</v>
      </c>
      <c r="C289" s="65" t="s">
        <v>26</v>
      </c>
      <c r="D289" s="68">
        <v>688.99</v>
      </c>
      <c r="E289" s="179">
        <f t="shared" ref="E289:E294" si="379">((D289/D288)-1)*100</f>
        <v>3.2596966608716471</v>
      </c>
      <c r="F289" s="231">
        <f t="shared" ref="F289:F294" si="380">((D289/D277)-1)*100</f>
        <v>-21.160975833028196</v>
      </c>
      <c r="G289" s="156">
        <v>384.02</v>
      </c>
      <c r="H289" s="179">
        <f t="shared" ref="H289:H294" si="381">((G289/G288)-1)*100</f>
        <v>-0.66221739355373233</v>
      </c>
      <c r="I289" s="231">
        <f t="shared" ref="I289:I294" si="382">((G289/G277)-1)*100</f>
        <v>-20.307960488088327</v>
      </c>
      <c r="J289" s="181">
        <f t="shared" ref="J289:J294" si="383">D289-G289</f>
        <v>304.97000000000003</v>
      </c>
      <c r="K289" s="179">
        <f t="shared" si="294"/>
        <v>8.6617259317323558</v>
      </c>
      <c r="L289" s="231">
        <f t="shared" si="373"/>
        <v>-22.209468421589619</v>
      </c>
      <c r="M289" s="181">
        <f t="shared" si="374"/>
        <v>179.41513462840476</v>
      </c>
      <c r="N289" s="179">
        <f t="shared" si="295"/>
        <v>3.9480587864167527</v>
      </c>
      <c r="O289" s="179">
        <f t="shared" si="339"/>
        <v>-1.0703896526733758</v>
      </c>
      <c r="P289" s="209"/>
      <c r="Q289" s="179">
        <f>SUM(D$284:D289)</f>
        <v>3753.91</v>
      </c>
      <c r="R289" s="179">
        <f t="shared" ref="R289:R294" si="384">((Q289/Q288)-1)*100</f>
        <v>22.479868968847462</v>
      </c>
      <c r="S289" s="231">
        <f t="shared" si="375"/>
        <v>-14.264539292174462</v>
      </c>
      <c r="T289" s="179">
        <f>SUM(G$284:G289)</f>
        <v>2460.6</v>
      </c>
      <c r="U289" s="179">
        <f t="shared" si="376"/>
        <v>18.492906606054184</v>
      </c>
      <c r="V289" s="179">
        <f t="shared" si="377"/>
        <v>-11.716269307356974</v>
      </c>
      <c r="W289" s="266">
        <f t="shared" ref="W289:W294" si="385">Q289-T289</f>
        <v>1293.31</v>
      </c>
      <c r="X289" s="181">
        <f t="shared" si="378"/>
        <v>-18.727730891769824</v>
      </c>
      <c r="Y289" s="181">
        <f t="shared" ref="Y289:Y294" si="386">(Q289/T289)*100</f>
        <v>152.56075753881166</v>
      </c>
      <c r="Z289" s="267">
        <f t="shared" si="378"/>
        <v>-2.8864548029684189</v>
      </c>
    </row>
    <row r="290" spans="1:26" s="60" customFormat="1" ht="12" customHeight="1">
      <c r="A290" s="624"/>
      <c r="B290" s="305">
        <v>7</v>
      </c>
      <c r="C290" s="79" t="s">
        <v>27</v>
      </c>
      <c r="D290" s="82">
        <v>572.54</v>
      </c>
      <c r="E290" s="180">
        <f t="shared" si="379"/>
        <v>-16.901551546466575</v>
      </c>
      <c r="F290" s="233">
        <f t="shared" si="380"/>
        <v>-6.1040409341380215</v>
      </c>
      <c r="G290" s="155">
        <v>330.38</v>
      </c>
      <c r="H290" s="180">
        <f t="shared" si="381"/>
        <v>-13.96802249882818</v>
      </c>
      <c r="I290" s="233">
        <f t="shared" si="382"/>
        <v>-14.97323450689726</v>
      </c>
      <c r="J290" s="183">
        <f t="shared" si="383"/>
        <v>242.15999999999997</v>
      </c>
      <c r="K290" s="178">
        <f t="shared" si="294"/>
        <v>-20.595468406728546</v>
      </c>
      <c r="L290" s="229">
        <f t="shared" si="373"/>
        <v>9.4755877034357958</v>
      </c>
      <c r="M290" s="183">
        <f t="shared" si="374"/>
        <v>173.29741509776619</v>
      </c>
      <c r="N290" s="178">
        <f t="shared" si="295"/>
        <v>-3.4098124125978901</v>
      </c>
      <c r="O290" s="178">
        <f t="shared" si="339"/>
        <v>10.431060762247512</v>
      </c>
      <c r="P290" s="209"/>
      <c r="Q290" s="180">
        <f>SUM(D$284:D290)</f>
        <v>4326.45</v>
      </c>
      <c r="R290" s="180">
        <f t="shared" si="384"/>
        <v>15.251830757796547</v>
      </c>
      <c r="S290" s="233">
        <f t="shared" si="375"/>
        <v>-13.267003993392478</v>
      </c>
      <c r="T290" s="182">
        <f>SUM(G$284:G290)</f>
        <v>2790.98</v>
      </c>
      <c r="U290" s="180">
        <f t="shared" si="376"/>
        <v>13.426806469966678</v>
      </c>
      <c r="V290" s="180">
        <f t="shared" si="377"/>
        <v>-12.11477118502633</v>
      </c>
      <c r="W290" s="263">
        <f t="shared" si="385"/>
        <v>1535.4699999999998</v>
      </c>
      <c r="X290" s="183">
        <f t="shared" si="378"/>
        <v>-15.285815958908334</v>
      </c>
      <c r="Y290" s="183">
        <f t="shared" si="386"/>
        <v>155.01544260438985</v>
      </c>
      <c r="Z290" s="265">
        <f t="shared" si="378"/>
        <v>-1.3110653791343685</v>
      </c>
    </row>
    <row r="291" spans="1:26" s="60" customFormat="1" ht="12" customHeight="1">
      <c r="A291" s="624"/>
      <c r="B291" s="305">
        <v>8</v>
      </c>
      <c r="C291" s="46" t="s">
        <v>28</v>
      </c>
      <c r="D291" s="61">
        <v>471.17</v>
      </c>
      <c r="E291" s="178">
        <f t="shared" si="379"/>
        <v>-17.705313165892335</v>
      </c>
      <c r="F291" s="229">
        <f t="shared" si="380"/>
        <v>-18.794595153562444</v>
      </c>
      <c r="G291" s="155">
        <v>215.56</v>
      </c>
      <c r="H291" s="178">
        <f t="shared" si="381"/>
        <v>-34.753919728797143</v>
      </c>
      <c r="I291" s="229">
        <f t="shared" si="382"/>
        <v>-34.976320472987233</v>
      </c>
      <c r="J291" s="183">
        <f t="shared" si="383"/>
        <v>255.61</v>
      </c>
      <c r="K291" s="178">
        <f t="shared" si="294"/>
        <v>5.5541790551701498</v>
      </c>
      <c r="L291" s="229">
        <f t="shared" si="373"/>
        <v>2.7743154678139037</v>
      </c>
      <c r="M291" s="183">
        <f t="shared" si="374"/>
        <v>218.57951382445725</v>
      </c>
      <c r="N291" s="178">
        <f t="shared" si="295"/>
        <v>26.129702339267457</v>
      </c>
      <c r="O291" s="178">
        <f t="shared" si="339"/>
        <v>24.885896087597501</v>
      </c>
      <c r="P291" s="209"/>
      <c r="Q291" s="178">
        <f>SUM(D$284:D291)</f>
        <v>4797.62</v>
      </c>
      <c r="R291" s="178">
        <f t="shared" si="384"/>
        <v>10.890452911740578</v>
      </c>
      <c r="S291" s="229">
        <f t="shared" si="375"/>
        <v>-13.842965559598186</v>
      </c>
      <c r="T291" s="183">
        <f>SUM(G$284:G291)</f>
        <v>3006.54</v>
      </c>
      <c r="U291" s="178">
        <f t="shared" si="376"/>
        <v>7.7234519774416199</v>
      </c>
      <c r="V291" s="178">
        <f t="shared" si="377"/>
        <v>-14.275694139517892</v>
      </c>
      <c r="W291" s="263">
        <f t="shared" si="385"/>
        <v>1791.08</v>
      </c>
      <c r="X291" s="183">
        <f t="shared" si="378"/>
        <v>-13.106673652752788</v>
      </c>
      <c r="Y291" s="183">
        <f t="shared" si="386"/>
        <v>159.57279796709841</v>
      </c>
      <c r="Z291" s="265">
        <f t="shared" si="378"/>
        <v>0.50479099897760005</v>
      </c>
    </row>
    <row r="292" spans="1:26" s="60" customFormat="1" ht="12" customHeight="1">
      <c r="A292" s="624"/>
      <c r="B292" s="305">
        <v>9</v>
      </c>
      <c r="C292" s="65" t="s">
        <v>29</v>
      </c>
      <c r="D292" s="68">
        <v>606.86</v>
      </c>
      <c r="E292" s="179">
        <f t="shared" si="379"/>
        <v>28.798522826156159</v>
      </c>
      <c r="F292" s="231">
        <f t="shared" si="380"/>
        <v>-26.712155063100052</v>
      </c>
      <c r="G292" s="68">
        <v>352.68</v>
      </c>
      <c r="H292" s="179">
        <f t="shared" si="381"/>
        <v>63.611059565782149</v>
      </c>
      <c r="I292" s="231">
        <f t="shared" si="382"/>
        <v>-25.596506402818509</v>
      </c>
      <c r="J292" s="181">
        <f t="shared" si="383"/>
        <v>254.18</v>
      </c>
      <c r="K292" s="179">
        <f t="shared" si="294"/>
        <v>-0.55944603106294899</v>
      </c>
      <c r="L292" s="231">
        <f t="shared" ref="L292:L297" si="387">((J292/J280)-1)*100</f>
        <v>-28.205852446051281</v>
      </c>
      <c r="M292" s="179">
        <f t="shared" si="374"/>
        <v>172.07099920607916</v>
      </c>
      <c r="N292" s="179">
        <f t="shared" si="295"/>
        <v>-21.277618293052569</v>
      </c>
      <c r="O292" s="179">
        <f t="shared" si="339"/>
        <v>-1.4994573592493343</v>
      </c>
      <c r="P292" s="209"/>
      <c r="Q292" s="179">
        <f>SUM(D$284:D292)</f>
        <v>5404.48</v>
      </c>
      <c r="R292" s="179">
        <f t="shared" si="384"/>
        <v>12.64918855599233</v>
      </c>
      <c r="S292" s="231">
        <f t="shared" si="375"/>
        <v>-15.508925961188236</v>
      </c>
      <c r="T292" s="179">
        <f>SUM(G$284:G292)</f>
        <v>3359.22</v>
      </c>
      <c r="U292" s="179">
        <f t="shared" ref="U292:U297" si="388">((T292/T291)-1)*100</f>
        <v>11.73042766768444</v>
      </c>
      <c r="V292" s="231">
        <f t="shared" ref="V292:V297" si="389">((T292/T280)-1)*100</f>
        <v>-15.623563572061894</v>
      </c>
      <c r="W292" s="231">
        <f t="shared" si="385"/>
        <v>2045.2599999999998</v>
      </c>
      <c r="X292" s="266">
        <f t="shared" ref="X292:Z297" si="390">((W292/W280)-1)*100</f>
        <v>-15.319962902851902</v>
      </c>
      <c r="Y292" s="179">
        <f t="shared" si="386"/>
        <v>160.88496734360953</v>
      </c>
      <c r="Z292" s="267">
        <f t="shared" si="390"/>
        <v>0.13586448507052484</v>
      </c>
    </row>
    <row r="293" spans="1:26" s="60" customFormat="1" ht="12" customHeight="1">
      <c r="A293" s="624"/>
      <c r="B293" s="305">
        <v>10</v>
      </c>
      <c r="C293" s="79" t="s">
        <v>30</v>
      </c>
      <c r="D293" s="153">
        <v>688.15</v>
      </c>
      <c r="E293" s="178">
        <f t="shared" si="379"/>
        <v>13.395181755264796</v>
      </c>
      <c r="F293" s="229">
        <f t="shared" si="380"/>
        <v>-2.6262540504591758</v>
      </c>
      <c r="G293" s="153">
        <v>342.42</v>
      </c>
      <c r="H293" s="178">
        <f t="shared" si="381"/>
        <v>-2.9091527730520594</v>
      </c>
      <c r="I293" s="229">
        <f t="shared" si="382"/>
        <v>-35.097329365605866</v>
      </c>
      <c r="J293" s="183">
        <f t="shared" si="383"/>
        <v>345.72999999999996</v>
      </c>
      <c r="K293" s="178">
        <f t="shared" ref="K293:K349" si="391">((J293/J292)-1)*100</f>
        <v>36.017782673695798</v>
      </c>
      <c r="L293" s="229">
        <f t="shared" si="387"/>
        <v>93.015855292541289</v>
      </c>
      <c r="M293" s="178">
        <f t="shared" si="374"/>
        <v>200.96664914432566</v>
      </c>
      <c r="N293" s="178">
        <f t="shared" ref="N293:N349" si="392">((M293/M292)-1)*100</f>
        <v>16.792864614937166</v>
      </c>
      <c r="O293" s="178">
        <f t="shared" si="339"/>
        <v>50.030414769926509</v>
      </c>
      <c r="P293" s="209"/>
      <c r="Q293" s="178">
        <f>SUM(D$284:D293)</f>
        <v>6092.6299999999992</v>
      </c>
      <c r="R293" s="178">
        <f t="shared" si="384"/>
        <v>12.732954881875781</v>
      </c>
      <c r="S293" s="229">
        <f t="shared" si="375"/>
        <v>-14.227209631688186</v>
      </c>
      <c r="T293" s="178">
        <f>SUM(G$284:G293)</f>
        <v>3701.64</v>
      </c>
      <c r="U293" s="178">
        <f t="shared" si="388"/>
        <v>10.193437762337698</v>
      </c>
      <c r="V293" s="229">
        <f t="shared" si="389"/>
        <v>-17.902244933264132</v>
      </c>
      <c r="W293" s="229">
        <f t="shared" si="385"/>
        <v>2390.9899999999993</v>
      </c>
      <c r="X293" s="263">
        <f t="shared" si="390"/>
        <v>-7.8403484427999492</v>
      </c>
      <c r="Y293" s="178">
        <f t="shared" si="386"/>
        <v>164.59272106417694</v>
      </c>
      <c r="Z293" s="265">
        <f t="shared" si="390"/>
        <v>4.4764138782949381</v>
      </c>
    </row>
    <row r="294" spans="1:26" s="60" customFormat="1" ht="12" customHeight="1">
      <c r="A294" s="624"/>
      <c r="B294" s="305">
        <v>11</v>
      </c>
      <c r="C294" s="46" t="s">
        <v>31</v>
      </c>
      <c r="D294" s="155">
        <v>676.78</v>
      </c>
      <c r="E294" s="178">
        <f t="shared" si="379"/>
        <v>-1.6522560488265614</v>
      </c>
      <c r="F294" s="229">
        <f t="shared" si="380"/>
        <v>-3.1095204008589894</v>
      </c>
      <c r="G294" s="61">
        <v>347.08</v>
      </c>
      <c r="H294" s="178">
        <f t="shared" si="381"/>
        <v>1.3609018164826736</v>
      </c>
      <c r="I294" s="229">
        <f t="shared" si="382"/>
        <v>-26.978182659737861</v>
      </c>
      <c r="J294" s="178">
        <f t="shared" si="383"/>
        <v>329.7</v>
      </c>
      <c r="K294" s="178">
        <f t="shared" si="391"/>
        <v>-4.6365661064992842</v>
      </c>
      <c r="L294" s="229">
        <f t="shared" si="387"/>
        <v>47.721672117926417</v>
      </c>
      <c r="M294" s="178">
        <f t="shared" si="374"/>
        <v>194.99250893165839</v>
      </c>
      <c r="N294" s="178">
        <f t="shared" si="392"/>
        <v>-2.9727023056332569</v>
      </c>
      <c r="O294" s="178">
        <f t="shared" si="339"/>
        <v>32.687028518692273</v>
      </c>
      <c r="P294" s="209"/>
      <c r="Q294" s="178">
        <f>SUM(D$284:D294)</f>
        <v>6769.4099999999989</v>
      </c>
      <c r="R294" s="178">
        <f t="shared" si="384"/>
        <v>11.108174958925776</v>
      </c>
      <c r="S294" s="229">
        <f t="shared" ref="S294:S299" si="393">((Q294/Q282)-1)*100</f>
        <v>-13.231825802515374</v>
      </c>
      <c r="T294" s="178">
        <f>SUM(G$284:G294)</f>
        <v>4048.72</v>
      </c>
      <c r="U294" s="178">
        <f t="shared" si="388"/>
        <v>9.3763845214553498</v>
      </c>
      <c r="V294" s="229">
        <f t="shared" si="389"/>
        <v>-18.767768898483794</v>
      </c>
      <c r="W294" s="229">
        <f t="shared" si="385"/>
        <v>2720.6899999999991</v>
      </c>
      <c r="X294" s="263">
        <f t="shared" si="390"/>
        <v>-3.4391093097293046</v>
      </c>
      <c r="Y294" s="178">
        <f t="shared" si="386"/>
        <v>167.19876899365724</v>
      </c>
      <c r="Z294" s="265">
        <f t="shared" si="390"/>
        <v>6.8149588173321618</v>
      </c>
    </row>
    <row r="295" spans="1:26" s="60" customFormat="1" ht="12" customHeight="1">
      <c r="A295" s="625"/>
      <c r="B295" s="306">
        <v>12</v>
      </c>
      <c r="C295" s="65" t="s">
        <v>32</v>
      </c>
      <c r="D295" s="68">
        <v>467.61</v>
      </c>
      <c r="E295" s="179">
        <f t="shared" ref="E295:E300" si="394">((D295/D294)-1)*100</f>
        <v>-30.906646177487506</v>
      </c>
      <c r="F295" s="231">
        <f t="shared" ref="F295:F300" si="395">((D295/D283)-1)*100</f>
        <v>-6.599420753021068</v>
      </c>
      <c r="G295" s="68">
        <v>276.49</v>
      </c>
      <c r="H295" s="179">
        <f t="shared" ref="H295:H300" si="396">((G295/G294)-1)*100</f>
        <v>-20.33825054742422</v>
      </c>
      <c r="I295" s="231">
        <f t="shared" ref="I295:I300" si="397">((G295/G283)-1)*100</f>
        <v>-26.718791412668963</v>
      </c>
      <c r="J295" s="179">
        <f t="shared" ref="J295:J300" si="398">D295-G295</f>
        <v>191.12</v>
      </c>
      <c r="K295" s="179">
        <f t="shared" si="391"/>
        <v>-42.032150439793746</v>
      </c>
      <c r="L295" s="231">
        <f t="shared" si="387"/>
        <v>54.941224158897484</v>
      </c>
      <c r="M295" s="179">
        <f t="shared" si="374"/>
        <v>169.12365727512747</v>
      </c>
      <c r="N295" s="179">
        <f t="shared" si="392"/>
        <v>-13.266587418287701</v>
      </c>
      <c r="O295" s="179">
        <f t="shared" si="339"/>
        <v>27.455020253481678</v>
      </c>
      <c r="P295" s="209"/>
      <c r="Q295" s="179">
        <f>SUM(D$284:D295)</f>
        <v>7237.0199999999986</v>
      </c>
      <c r="R295" s="179">
        <f t="shared" ref="R295:R300" si="399">((Q295/Q294)-1)*100</f>
        <v>6.9076921031522742</v>
      </c>
      <c r="S295" s="231">
        <f t="shared" si="393"/>
        <v>-12.831878126366348</v>
      </c>
      <c r="T295" s="179">
        <f>SUM(G$284:G295)</f>
        <v>4325.21</v>
      </c>
      <c r="U295" s="179">
        <f t="shared" si="388"/>
        <v>6.8290719042067627</v>
      </c>
      <c r="V295" s="231">
        <f t="shared" si="389"/>
        <v>-19.32730633431753</v>
      </c>
      <c r="W295" s="231">
        <f t="shared" ref="W295:W300" si="400">Q295-T295</f>
        <v>2911.8099999999986</v>
      </c>
      <c r="X295" s="231">
        <f t="shared" si="390"/>
        <v>-0.99049963617081627</v>
      </c>
      <c r="Y295" s="179">
        <f t="shared" ref="Y295:Y300" si="401">(Q295/T295)*100</f>
        <v>167.32181790017128</v>
      </c>
      <c r="Z295" s="267">
        <f t="shared" si="390"/>
        <v>8.0515821560006593</v>
      </c>
    </row>
    <row r="296" spans="1:26" s="60" customFormat="1" ht="12" customHeight="1">
      <c r="A296" s="623">
        <v>2013</v>
      </c>
      <c r="B296" s="304">
        <v>1</v>
      </c>
      <c r="C296" s="79" t="s">
        <v>21</v>
      </c>
      <c r="D296" s="82">
        <v>561.91</v>
      </c>
      <c r="E296" s="180">
        <f t="shared" si="394"/>
        <v>20.166377964543102</v>
      </c>
      <c r="F296" s="233">
        <f t="shared" si="395"/>
        <v>-1.0634738973501312</v>
      </c>
      <c r="G296" s="153">
        <v>324.99</v>
      </c>
      <c r="H296" s="180">
        <f t="shared" si="396"/>
        <v>17.541321566783608</v>
      </c>
      <c r="I296" s="233">
        <f t="shared" si="397"/>
        <v>-26.225824026150914</v>
      </c>
      <c r="J296" s="182">
        <f t="shared" si="398"/>
        <v>236.91999999999996</v>
      </c>
      <c r="K296" s="180">
        <f t="shared" si="391"/>
        <v>23.964001674340697</v>
      </c>
      <c r="L296" s="233">
        <f t="shared" si="387"/>
        <v>85.921682492348623</v>
      </c>
      <c r="M296" s="182">
        <f t="shared" si="374"/>
        <v>172.90070463706576</v>
      </c>
      <c r="N296" s="180">
        <f t="shared" si="392"/>
        <v>2.2333051583634189</v>
      </c>
      <c r="O296" s="180">
        <f t="shared" si="339"/>
        <v>34.107260157971986</v>
      </c>
      <c r="P296" s="209"/>
      <c r="Q296" s="180">
        <f>SUM(D$296:D296)</f>
        <v>561.91</v>
      </c>
      <c r="R296" s="180">
        <f t="shared" si="399"/>
        <v>-92.235616317213442</v>
      </c>
      <c r="S296" s="180">
        <f t="shared" si="393"/>
        <v>-1.0634738973501312</v>
      </c>
      <c r="T296" s="182">
        <f>SUM(G$296:G296)</f>
        <v>324.99</v>
      </c>
      <c r="U296" s="180">
        <f t="shared" si="388"/>
        <v>-92.486145181390029</v>
      </c>
      <c r="V296" s="180">
        <f t="shared" si="389"/>
        <v>-26.225824026150914</v>
      </c>
      <c r="W296" s="268">
        <f t="shared" si="400"/>
        <v>236.91999999999996</v>
      </c>
      <c r="X296" s="182">
        <f t="shared" si="390"/>
        <v>85.921682492348623</v>
      </c>
      <c r="Y296" s="182">
        <f t="shared" si="401"/>
        <v>172.90070463706576</v>
      </c>
      <c r="Z296" s="269">
        <f t="shared" si="390"/>
        <v>34.107260157971986</v>
      </c>
    </row>
    <row r="297" spans="1:26" s="60" customFormat="1" ht="12" customHeight="1">
      <c r="A297" s="624"/>
      <c r="B297" s="305">
        <v>2</v>
      </c>
      <c r="C297" s="46" t="s">
        <v>22</v>
      </c>
      <c r="D297" s="61">
        <v>645.97</v>
      </c>
      <c r="E297" s="178">
        <f t="shared" si="394"/>
        <v>14.959691053727475</v>
      </c>
      <c r="F297" s="229">
        <f t="shared" si="395"/>
        <v>-1.131076282600707</v>
      </c>
      <c r="G297" s="155">
        <v>335.94</v>
      </c>
      <c r="H297" s="178">
        <f t="shared" si="396"/>
        <v>3.3693344410597126</v>
      </c>
      <c r="I297" s="229">
        <f t="shared" si="397"/>
        <v>-28.830794652882229</v>
      </c>
      <c r="J297" s="183">
        <f t="shared" si="398"/>
        <v>310.03000000000003</v>
      </c>
      <c r="K297" s="178">
        <f t="shared" si="391"/>
        <v>30.858517643086316</v>
      </c>
      <c r="L297" s="229">
        <f t="shared" si="387"/>
        <v>70.975569403849306</v>
      </c>
      <c r="M297" s="183">
        <f t="shared" si="374"/>
        <v>192.28731321069239</v>
      </c>
      <c r="N297" s="178">
        <f t="shared" si="392"/>
        <v>11.212567707182508</v>
      </c>
      <c r="O297" s="178">
        <f t="shared" si="339"/>
        <v>38.920932494862129</v>
      </c>
      <c r="P297" s="209"/>
      <c r="Q297" s="178">
        <f>SUM(D$296:D297)</f>
        <v>1207.8800000000001</v>
      </c>
      <c r="R297" s="178">
        <f t="shared" si="399"/>
        <v>114.95969105372748</v>
      </c>
      <c r="S297" s="178">
        <f t="shared" si="393"/>
        <v>-1.0996389123154482</v>
      </c>
      <c r="T297" s="183">
        <f>SUM(G$296:G297)</f>
        <v>660.93000000000006</v>
      </c>
      <c r="U297" s="178">
        <f t="shared" si="388"/>
        <v>103.36933444105973</v>
      </c>
      <c r="V297" s="178">
        <f t="shared" si="389"/>
        <v>-27.573283655690084</v>
      </c>
      <c r="W297" s="263">
        <f t="shared" si="400"/>
        <v>546.95000000000005</v>
      </c>
      <c r="X297" s="183">
        <f t="shared" si="390"/>
        <v>77.14406011141341</v>
      </c>
      <c r="Y297" s="183">
        <f t="shared" si="401"/>
        <v>182.75460336192938</v>
      </c>
      <c r="Z297" s="265">
        <f t="shared" si="390"/>
        <v>36.552319474931558</v>
      </c>
    </row>
    <row r="298" spans="1:26" s="60" customFormat="1" ht="12" customHeight="1">
      <c r="A298" s="624"/>
      <c r="B298" s="305">
        <v>3</v>
      </c>
      <c r="C298" s="65" t="s">
        <v>23</v>
      </c>
      <c r="D298" s="68">
        <v>617.15</v>
      </c>
      <c r="E298" s="179">
        <f t="shared" si="394"/>
        <v>-4.4615075003483167</v>
      </c>
      <c r="F298" s="231">
        <f t="shared" si="395"/>
        <v>-2.1297852770465364</v>
      </c>
      <c r="G298" s="156">
        <v>337.02</v>
      </c>
      <c r="H298" s="179">
        <f t="shared" si="396"/>
        <v>0.32148597963921333</v>
      </c>
      <c r="I298" s="231">
        <f t="shared" si="397"/>
        <v>-22.016798944859673</v>
      </c>
      <c r="J298" s="181">
        <f t="shared" si="398"/>
        <v>280.13</v>
      </c>
      <c r="K298" s="179">
        <f t="shared" si="391"/>
        <v>-9.644227977937625</v>
      </c>
      <c r="L298" s="231">
        <f t="shared" ref="L298:L303" si="402">((J298/J286)-1)*100</f>
        <v>41.187440149186003</v>
      </c>
      <c r="M298" s="181">
        <f t="shared" si="374"/>
        <v>183.11969616046525</v>
      </c>
      <c r="N298" s="179">
        <f t="shared" si="392"/>
        <v>-4.7676661019138695</v>
      </c>
      <c r="O298" s="179">
        <f t="shared" si="339"/>
        <v>25.501663690044495</v>
      </c>
      <c r="P298" s="209"/>
      <c r="Q298" s="179">
        <f>SUM(D$296:D298)</f>
        <v>1825.0300000000002</v>
      </c>
      <c r="R298" s="179">
        <f t="shared" si="399"/>
        <v>51.093651687253704</v>
      </c>
      <c r="S298" s="231">
        <f t="shared" si="393"/>
        <v>-1.450410121551482</v>
      </c>
      <c r="T298" s="179">
        <f>SUM(G$296:G298)</f>
        <v>997.95</v>
      </c>
      <c r="U298" s="179">
        <f t="shared" ref="U298:U303" si="403">((T298/T297)-1)*100</f>
        <v>50.991784303935361</v>
      </c>
      <c r="V298" s="179">
        <f t="shared" ref="V298:V303" si="404">((T298/T286)-1)*100</f>
        <v>-25.787524540424766</v>
      </c>
      <c r="W298" s="266">
        <f t="shared" si="400"/>
        <v>827.08000000000015</v>
      </c>
      <c r="X298" s="181">
        <f t="shared" ref="X298:Z303" si="405">((W298/W286)-1)*100</f>
        <v>63.077469093203554</v>
      </c>
      <c r="Y298" s="181">
        <f t="shared" si="401"/>
        <v>182.87789969437347</v>
      </c>
      <c r="Z298" s="267">
        <f t="shared" si="405"/>
        <v>32.793831856653433</v>
      </c>
    </row>
    <row r="299" spans="1:26" s="60" customFormat="1" ht="12" customHeight="1">
      <c r="A299" s="624"/>
      <c r="B299" s="305">
        <v>4</v>
      </c>
      <c r="C299" s="79" t="s">
        <v>24</v>
      </c>
      <c r="D299" s="82">
        <v>592.07000000000005</v>
      </c>
      <c r="E299" s="180">
        <f t="shared" si="394"/>
        <v>-4.0638418536822378</v>
      </c>
      <c r="F299" s="233">
        <f t="shared" si="395"/>
        <v>8.4794518038073363</v>
      </c>
      <c r="G299" s="153">
        <v>321.27999999999997</v>
      </c>
      <c r="H299" s="180">
        <f t="shared" si="396"/>
        <v>-4.6703459735327302</v>
      </c>
      <c r="I299" s="233">
        <f t="shared" si="397"/>
        <v>-6.9508804448563444</v>
      </c>
      <c r="J299" s="183">
        <f t="shared" si="398"/>
        <v>270.79000000000008</v>
      </c>
      <c r="K299" s="178">
        <f t="shared" si="391"/>
        <v>-3.3341662799414307</v>
      </c>
      <c r="L299" s="229">
        <f t="shared" si="402"/>
        <v>35.050620916662552</v>
      </c>
      <c r="M299" s="183">
        <f t="shared" si="374"/>
        <v>184.28473605577693</v>
      </c>
      <c r="N299" s="178">
        <f t="shared" si="392"/>
        <v>0.63621768697714742</v>
      </c>
      <c r="O299" s="178">
        <f t="shared" si="339"/>
        <v>16.582996510267044</v>
      </c>
      <c r="P299" s="209"/>
      <c r="Q299" s="180">
        <f>SUM(D$296:D299)</f>
        <v>2417.1000000000004</v>
      </c>
      <c r="R299" s="180">
        <f t="shared" si="399"/>
        <v>32.44165849328504</v>
      </c>
      <c r="S299" s="233">
        <f t="shared" si="393"/>
        <v>0.8099496179640564</v>
      </c>
      <c r="T299" s="180">
        <f>SUM(G$296:G299)</f>
        <v>1319.23</v>
      </c>
      <c r="U299" s="180">
        <f t="shared" si="403"/>
        <v>32.193997695275314</v>
      </c>
      <c r="V299" s="180">
        <f t="shared" si="404"/>
        <v>-21.939053254437869</v>
      </c>
      <c r="W299" s="263">
        <f t="shared" si="400"/>
        <v>1097.8700000000003</v>
      </c>
      <c r="X299" s="183">
        <f t="shared" si="405"/>
        <v>55.136502373954421</v>
      </c>
      <c r="Y299" s="183">
        <f t="shared" si="401"/>
        <v>183.22051499738484</v>
      </c>
      <c r="Z299" s="265">
        <f t="shared" si="405"/>
        <v>29.142617173926631</v>
      </c>
    </row>
    <row r="300" spans="1:26" s="60" customFormat="1" ht="12" customHeight="1">
      <c r="A300" s="624"/>
      <c r="B300" s="305">
        <v>5</v>
      </c>
      <c r="C300" s="46" t="s">
        <v>25</v>
      </c>
      <c r="D300" s="61">
        <v>665.18</v>
      </c>
      <c r="E300" s="178">
        <f t="shared" si="394"/>
        <v>12.348202070701086</v>
      </c>
      <c r="F300" s="229">
        <f t="shared" si="395"/>
        <v>-0.30873448834003447</v>
      </c>
      <c r="G300" s="155">
        <v>329.57</v>
      </c>
      <c r="H300" s="178">
        <f t="shared" si="396"/>
        <v>2.5803037848605603</v>
      </c>
      <c r="I300" s="229">
        <f t="shared" si="397"/>
        <v>-14.747270940038282</v>
      </c>
      <c r="J300" s="183">
        <f t="shared" si="398"/>
        <v>335.60999999999996</v>
      </c>
      <c r="K300" s="178">
        <f t="shared" si="391"/>
        <v>23.937368440488882</v>
      </c>
      <c r="L300" s="229">
        <f t="shared" si="402"/>
        <v>19.578849853915735</v>
      </c>
      <c r="M300" s="183">
        <f t="shared" si="374"/>
        <v>201.83269108231937</v>
      </c>
      <c r="N300" s="178">
        <f t="shared" si="392"/>
        <v>9.5221966843912931</v>
      </c>
      <c r="O300" s="178">
        <f t="shared" si="339"/>
        <v>16.936157482469618</v>
      </c>
      <c r="P300" s="209"/>
      <c r="Q300" s="178">
        <f>SUM(D$296:D300)</f>
        <v>3082.28</v>
      </c>
      <c r="R300" s="178">
        <f t="shared" si="399"/>
        <v>27.519755078399722</v>
      </c>
      <c r="S300" s="229">
        <f t="shared" ref="S300:S306" si="406">((Q300/Q288)-1)*100</f>
        <v>0.56640956370803686</v>
      </c>
      <c r="T300" s="178">
        <f>SUM(G$296:G300)</f>
        <v>1648.8</v>
      </c>
      <c r="U300" s="178">
        <f t="shared" si="403"/>
        <v>24.981997074050778</v>
      </c>
      <c r="V300" s="178">
        <f t="shared" si="404"/>
        <v>-20.600217665584765</v>
      </c>
      <c r="W300" s="263">
        <f t="shared" si="400"/>
        <v>1433.4800000000002</v>
      </c>
      <c r="X300" s="183">
        <f t="shared" si="405"/>
        <v>45.039156565554372</v>
      </c>
      <c r="Y300" s="183">
        <f t="shared" si="401"/>
        <v>186.94080543425525</v>
      </c>
      <c r="Z300" s="265">
        <f t="shared" si="405"/>
        <v>26.658293772322182</v>
      </c>
    </row>
    <row r="301" spans="1:26" s="60" customFormat="1" ht="12" customHeight="1">
      <c r="A301" s="624"/>
      <c r="B301" s="305">
        <v>6</v>
      </c>
      <c r="C301" s="65" t="s">
        <v>26</v>
      </c>
      <c r="D301" s="68">
        <v>719.05</v>
      </c>
      <c r="E301" s="179">
        <f t="shared" ref="E301:E306" si="407">((D301/D300)-1)*100</f>
        <v>8.0985597883279645</v>
      </c>
      <c r="F301" s="231">
        <f t="shared" ref="F301:F306" si="408">((D301/D289)-1)*100</f>
        <v>4.362908024789891</v>
      </c>
      <c r="G301" s="156">
        <v>350.39</v>
      </c>
      <c r="H301" s="179">
        <f t="shared" ref="H301:H306" si="409">((G301/G300)-1)*100</f>
        <v>6.3173225718360371</v>
      </c>
      <c r="I301" s="231">
        <f t="shared" ref="I301:I306" si="410">((G301/G289)-1)*100</f>
        <v>-8.7573563876881426</v>
      </c>
      <c r="J301" s="181">
        <f t="shared" ref="J301:J306" si="411">D301-G301</f>
        <v>368.65999999999997</v>
      </c>
      <c r="K301" s="179">
        <f t="shared" si="391"/>
        <v>9.8477399362355111</v>
      </c>
      <c r="L301" s="231">
        <f t="shared" si="402"/>
        <v>20.884021379152017</v>
      </c>
      <c r="M301" s="181">
        <f t="shared" si="374"/>
        <v>205.21418990267986</v>
      </c>
      <c r="N301" s="179">
        <f t="shared" si="392"/>
        <v>1.6753969846150074</v>
      </c>
      <c r="O301" s="179">
        <f t="shared" si="339"/>
        <v>14.37953120716864</v>
      </c>
      <c r="P301" s="209"/>
      <c r="Q301" s="179">
        <f>SUM(D$296:D301)</f>
        <v>3801.33</v>
      </c>
      <c r="R301" s="179">
        <f t="shared" ref="R301:R306" si="412">((Q301/Q300)-1)*100</f>
        <v>23.328510063978602</v>
      </c>
      <c r="S301" s="231">
        <f t="shared" si="406"/>
        <v>1.2632162198880748</v>
      </c>
      <c r="T301" s="179">
        <f>SUM(G$296:G301)</f>
        <v>1999.19</v>
      </c>
      <c r="U301" s="179">
        <f t="shared" si="403"/>
        <v>21.251213003396408</v>
      </c>
      <c r="V301" s="179">
        <f t="shared" si="404"/>
        <v>-18.75193042347394</v>
      </c>
      <c r="W301" s="266">
        <f t="shared" ref="W301:W306" si="413">Q301-T301</f>
        <v>1802.1399999999999</v>
      </c>
      <c r="X301" s="181">
        <f t="shared" si="405"/>
        <v>39.343235573837674</v>
      </c>
      <c r="Y301" s="181">
        <f t="shared" ref="Y301:Y306" si="414">(Q301/T301)*100</f>
        <v>190.14350812078891</v>
      </c>
      <c r="Z301" s="267">
        <f t="shared" si="405"/>
        <v>24.63461193316121</v>
      </c>
    </row>
    <row r="302" spans="1:26" s="60" customFormat="1" ht="12" customHeight="1">
      <c r="A302" s="624"/>
      <c r="B302" s="305">
        <v>7</v>
      </c>
      <c r="C302" s="79" t="s">
        <v>27</v>
      </c>
      <c r="D302" s="82">
        <v>588.73</v>
      </c>
      <c r="E302" s="180">
        <f t="shared" si="407"/>
        <v>-18.123913496975163</v>
      </c>
      <c r="F302" s="233">
        <f t="shared" si="408"/>
        <v>2.8277500261990607</v>
      </c>
      <c r="G302" s="155">
        <v>297.35000000000002</v>
      </c>
      <c r="H302" s="180">
        <f t="shared" si="409"/>
        <v>-15.137418305316919</v>
      </c>
      <c r="I302" s="233">
        <f t="shared" si="410"/>
        <v>-9.9975785459168183</v>
      </c>
      <c r="J302" s="183">
        <f t="shared" si="411"/>
        <v>291.38</v>
      </c>
      <c r="K302" s="178">
        <f t="shared" si="391"/>
        <v>-20.962404383442735</v>
      </c>
      <c r="L302" s="229">
        <f t="shared" si="402"/>
        <v>20.325404691113324</v>
      </c>
      <c r="M302" s="183">
        <f t="shared" si="374"/>
        <v>197.99226500756683</v>
      </c>
      <c r="N302" s="178">
        <f t="shared" si="392"/>
        <v>-3.519213217437811</v>
      </c>
      <c r="O302" s="178">
        <f t="shared" si="339"/>
        <v>14.249981683725043</v>
      </c>
      <c r="P302" s="209"/>
      <c r="Q302" s="180">
        <f>SUM(D$296:D302)</f>
        <v>4390.0599999999995</v>
      </c>
      <c r="R302" s="180">
        <f t="shared" si="412"/>
        <v>15.487474120899769</v>
      </c>
      <c r="S302" s="233">
        <f t="shared" si="406"/>
        <v>1.4702585260432777</v>
      </c>
      <c r="T302" s="182">
        <f>SUM(G$296:G302)</f>
        <v>2296.54</v>
      </c>
      <c r="U302" s="180">
        <f t="shared" si="403"/>
        <v>14.873523777129737</v>
      </c>
      <c r="V302" s="180">
        <f t="shared" si="404"/>
        <v>-17.715641100975287</v>
      </c>
      <c r="W302" s="263">
        <f t="shared" si="413"/>
        <v>2093.5199999999995</v>
      </c>
      <c r="X302" s="183">
        <f t="shared" si="405"/>
        <v>36.343920753905955</v>
      </c>
      <c r="Y302" s="183">
        <f t="shared" si="414"/>
        <v>191.1597446593571</v>
      </c>
      <c r="Z302" s="265">
        <f t="shared" si="405"/>
        <v>23.316581527435321</v>
      </c>
    </row>
    <row r="303" spans="1:26" s="60" customFormat="1" ht="12" customHeight="1">
      <c r="A303" s="624"/>
      <c r="B303" s="305">
        <v>8</v>
      </c>
      <c r="C303" s="46" t="s">
        <v>28</v>
      </c>
      <c r="D303" s="61">
        <v>570.23</v>
      </c>
      <c r="E303" s="178">
        <f t="shared" si="407"/>
        <v>-3.1423572775295949</v>
      </c>
      <c r="F303" s="229">
        <f t="shared" si="408"/>
        <v>21.024258760107806</v>
      </c>
      <c r="G303" s="155">
        <v>220.83</v>
      </c>
      <c r="H303" s="178">
        <f t="shared" si="409"/>
        <v>-25.733983521103077</v>
      </c>
      <c r="I303" s="229">
        <f t="shared" si="410"/>
        <v>2.444794952681395</v>
      </c>
      <c r="J303" s="183">
        <f t="shared" si="411"/>
        <v>349.4</v>
      </c>
      <c r="K303" s="178">
        <f t="shared" si="391"/>
        <v>19.912142219781725</v>
      </c>
      <c r="L303" s="229">
        <f t="shared" si="402"/>
        <v>36.692617659715964</v>
      </c>
      <c r="M303" s="183">
        <f t="shared" si="374"/>
        <v>258.22125616990445</v>
      </c>
      <c r="N303" s="178">
        <f t="shared" si="392"/>
        <v>30.419870776283009</v>
      </c>
      <c r="O303" s="178">
        <f t="shared" si="339"/>
        <v>18.136073986002078</v>
      </c>
      <c r="P303" s="209"/>
      <c r="Q303" s="178">
        <f>SUM(D$296:D303)</f>
        <v>4960.2899999999991</v>
      </c>
      <c r="R303" s="178">
        <f t="shared" si="412"/>
        <v>12.989116321872585</v>
      </c>
      <c r="S303" s="229">
        <f t="shared" si="406"/>
        <v>3.3906395254313493</v>
      </c>
      <c r="T303" s="183">
        <f>SUM(G$296:G303)</f>
        <v>2517.37</v>
      </c>
      <c r="U303" s="178">
        <f t="shared" si="403"/>
        <v>9.6157698102362623</v>
      </c>
      <c r="V303" s="178">
        <f t="shared" si="404"/>
        <v>-16.270197635820583</v>
      </c>
      <c r="W303" s="263">
        <f t="shared" si="413"/>
        <v>2442.9199999999992</v>
      </c>
      <c r="X303" s="183">
        <f t="shared" si="405"/>
        <v>36.393684257542901</v>
      </c>
      <c r="Y303" s="183">
        <f t="shared" si="414"/>
        <v>197.04254837389811</v>
      </c>
      <c r="Z303" s="265">
        <f t="shared" si="405"/>
        <v>23.481289345146038</v>
      </c>
    </row>
    <row r="304" spans="1:26" s="60" customFormat="1" ht="12" customHeight="1">
      <c r="A304" s="624"/>
      <c r="B304" s="305">
        <v>9</v>
      </c>
      <c r="C304" s="65" t="s">
        <v>29</v>
      </c>
      <c r="D304" s="68">
        <v>674.06</v>
      </c>
      <c r="E304" s="179">
        <f t="shared" si="407"/>
        <v>18.208442207530283</v>
      </c>
      <c r="F304" s="231">
        <f t="shared" si="408"/>
        <v>11.07339419305935</v>
      </c>
      <c r="G304" s="68">
        <v>373.32</v>
      </c>
      <c r="H304" s="179">
        <f t="shared" si="409"/>
        <v>69.053117782909922</v>
      </c>
      <c r="I304" s="231">
        <f t="shared" si="410"/>
        <v>5.8523307247362988</v>
      </c>
      <c r="J304" s="181">
        <f t="shared" si="411"/>
        <v>300.73999999999995</v>
      </c>
      <c r="K304" s="179">
        <f t="shared" si="391"/>
        <v>-13.926731539782489</v>
      </c>
      <c r="L304" s="231">
        <f t="shared" ref="L304:L309" si="415">((J304/J292)-1)*100</f>
        <v>18.31772759461796</v>
      </c>
      <c r="M304" s="179">
        <f t="shared" si="374"/>
        <v>180.55823422265081</v>
      </c>
      <c r="N304" s="179">
        <f t="shared" si="392"/>
        <v>-30.076153721501885</v>
      </c>
      <c r="O304" s="179">
        <f t="shared" si="339"/>
        <v>4.9324029358410293</v>
      </c>
      <c r="P304" s="209"/>
      <c r="Q304" s="179">
        <f>SUM(D$296:D304)</f>
        <v>5634.3499999999985</v>
      </c>
      <c r="R304" s="179">
        <f t="shared" si="412"/>
        <v>13.58912482939505</v>
      </c>
      <c r="S304" s="231">
        <f t="shared" si="406"/>
        <v>4.2533231689265039</v>
      </c>
      <c r="T304" s="179">
        <f>SUM(G$296:G304)</f>
        <v>2890.69</v>
      </c>
      <c r="U304" s="179">
        <f t="shared" ref="U304:U309" si="416">((T304/T303)-1)*100</f>
        <v>14.82976280800996</v>
      </c>
      <c r="V304" s="231">
        <f t="shared" ref="V304:V309" si="417">((T304/T292)-1)*100</f>
        <v>-13.947583069879311</v>
      </c>
      <c r="W304" s="231">
        <f t="shared" si="413"/>
        <v>2743.6599999999985</v>
      </c>
      <c r="X304" s="266">
        <f t="shared" ref="X304:Z309" si="418">((W304/W292)-1)*100</f>
        <v>34.147247782677951</v>
      </c>
      <c r="Y304" s="179">
        <f t="shared" si="414"/>
        <v>194.91367113042207</v>
      </c>
      <c r="Z304" s="267">
        <f t="shared" si="418"/>
        <v>21.150952975075565</v>
      </c>
    </row>
    <row r="305" spans="1:26" s="60" customFormat="1" ht="12" customHeight="1">
      <c r="A305" s="624"/>
      <c r="B305" s="305">
        <v>10</v>
      </c>
      <c r="C305" s="79" t="s">
        <v>30</v>
      </c>
      <c r="D305" s="153">
        <v>750.22</v>
      </c>
      <c r="E305" s="178">
        <f t="shared" si="407"/>
        <v>11.298697445331296</v>
      </c>
      <c r="F305" s="229">
        <f t="shared" si="408"/>
        <v>9.0198357916152041</v>
      </c>
      <c r="G305" s="153">
        <v>390.34</v>
      </c>
      <c r="H305" s="178">
        <f t="shared" si="409"/>
        <v>4.5590913961212953</v>
      </c>
      <c r="I305" s="229">
        <f t="shared" si="410"/>
        <v>13.994509666491428</v>
      </c>
      <c r="J305" s="183">
        <f t="shared" si="411"/>
        <v>359.88000000000005</v>
      </c>
      <c r="K305" s="178">
        <f t="shared" si="391"/>
        <v>19.664826760657085</v>
      </c>
      <c r="L305" s="229">
        <f t="shared" si="415"/>
        <v>4.0927891707402075</v>
      </c>
      <c r="M305" s="178">
        <f t="shared" si="374"/>
        <v>192.19654660039967</v>
      </c>
      <c r="N305" s="178">
        <f t="shared" si="392"/>
        <v>6.44573892066167</v>
      </c>
      <c r="O305" s="178">
        <f t="shared" si="339"/>
        <v>-4.3639591849031989</v>
      </c>
      <c r="P305" s="209"/>
      <c r="Q305" s="178">
        <f>SUM(D$296:D305)</f>
        <v>6384.5699999999988</v>
      </c>
      <c r="R305" s="178">
        <f t="shared" si="412"/>
        <v>13.315111769769361</v>
      </c>
      <c r="S305" s="229">
        <f t="shared" si="406"/>
        <v>4.791690944633098</v>
      </c>
      <c r="T305" s="178">
        <f>SUM(G$296:G305)</f>
        <v>3281.03</v>
      </c>
      <c r="U305" s="178">
        <f t="shared" si="416"/>
        <v>13.503350411147519</v>
      </c>
      <c r="V305" s="229">
        <f t="shared" si="417"/>
        <v>-11.362801352913831</v>
      </c>
      <c r="W305" s="229">
        <f t="shared" si="413"/>
        <v>3103.5399999999986</v>
      </c>
      <c r="X305" s="263">
        <f t="shared" si="418"/>
        <v>29.801462992316964</v>
      </c>
      <c r="Y305" s="178">
        <f t="shared" si="414"/>
        <v>194.59041825280471</v>
      </c>
      <c r="Z305" s="265">
        <f t="shared" si="418"/>
        <v>18.225409358735401</v>
      </c>
    </row>
    <row r="306" spans="1:26" s="60" customFormat="1" ht="12" customHeight="1">
      <c r="A306" s="624"/>
      <c r="B306" s="305">
        <v>11</v>
      </c>
      <c r="C306" s="46" t="s">
        <v>31</v>
      </c>
      <c r="D306" s="61">
        <v>605.83000000000004</v>
      </c>
      <c r="E306" s="178">
        <f t="shared" si="407"/>
        <v>-19.246354402708533</v>
      </c>
      <c r="F306" s="229">
        <f t="shared" si="408"/>
        <v>-10.483465823458127</v>
      </c>
      <c r="G306" s="61">
        <v>339.61</v>
      </c>
      <c r="H306" s="178">
        <f t="shared" si="409"/>
        <v>-12.996362145821582</v>
      </c>
      <c r="I306" s="229">
        <f t="shared" si="410"/>
        <v>-2.1522415581422094</v>
      </c>
      <c r="J306" s="178">
        <f t="shared" si="411"/>
        <v>266.22000000000003</v>
      </c>
      <c r="K306" s="178">
        <f t="shared" si="391"/>
        <v>-26.025341780593536</v>
      </c>
      <c r="L306" s="229">
        <f t="shared" si="415"/>
        <v>-19.253867151956317</v>
      </c>
      <c r="M306" s="178">
        <f t="shared" si="374"/>
        <v>178.3899178469421</v>
      </c>
      <c r="N306" s="178">
        <f t="shared" si="392"/>
        <v>-7.1835987678609321</v>
      </c>
      <c r="O306" s="178">
        <f t="shared" si="339"/>
        <v>-8.5144763640818795</v>
      </c>
      <c r="P306" s="209"/>
      <c r="Q306" s="178">
        <f>SUM(D$296:D306)</f>
        <v>6990.3999999999987</v>
      </c>
      <c r="R306" s="178">
        <f t="shared" si="412"/>
        <v>9.4889710661798752</v>
      </c>
      <c r="S306" s="229">
        <f t="shared" si="406"/>
        <v>3.2645385639221036</v>
      </c>
      <c r="T306" s="178">
        <f>SUM(G$296:G306)</f>
        <v>3620.6400000000003</v>
      </c>
      <c r="U306" s="178">
        <f t="shared" si="416"/>
        <v>10.350713038283722</v>
      </c>
      <c r="V306" s="229">
        <f t="shared" si="417"/>
        <v>-10.573218202296019</v>
      </c>
      <c r="W306" s="229">
        <f t="shared" si="413"/>
        <v>3369.7599999999984</v>
      </c>
      <c r="X306" s="229">
        <f t="shared" si="418"/>
        <v>23.856815734243874</v>
      </c>
      <c r="Y306" s="178">
        <f t="shared" si="414"/>
        <v>193.07083830483003</v>
      </c>
      <c r="Z306" s="265">
        <f t="shared" si="418"/>
        <v>15.473839590382553</v>
      </c>
    </row>
    <row r="307" spans="1:26" s="60" customFormat="1" ht="12" customHeight="1">
      <c r="A307" s="625"/>
      <c r="B307" s="306">
        <v>12</v>
      </c>
      <c r="C307" s="65" t="s">
        <v>32</v>
      </c>
      <c r="D307" s="68">
        <v>457.75</v>
      </c>
      <c r="E307" s="179">
        <f t="shared" ref="E307:E312" si="419">((D307/D306)-1)*100</f>
        <v>-24.442500371391318</v>
      </c>
      <c r="F307" s="231">
        <f t="shared" ref="F307:F312" si="420">((D307/D295)-1)*100</f>
        <v>-2.1085947691452334</v>
      </c>
      <c r="G307" s="68">
        <v>298</v>
      </c>
      <c r="H307" s="179">
        <f t="shared" ref="H307:H313" si="421">((G307/G306)-1)*100</f>
        <v>-12.252289390771775</v>
      </c>
      <c r="I307" s="231">
        <f t="shared" ref="I307:I313" si="422">((G307/G295)-1)*100</f>
        <v>7.7796665340518656</v>
      </c>
      <c r="J307" s="179">
        <f t="shared" ref="J307:J313" si="423">D307-G307</f>
        <v>159.75</v>
      </c>
      <c r="K307" s="179">
        <f t="shared" si="391"/>
        <v>-39.993238674780265</v>
      </c>
      <c r="L307" s="231">
        <f t="shared" si="415"/>
        <v>-16.41377145249059</v>
      </c>
      <c r="M307" s="179">
        <f t="shared" si="374"/>
        <v>153.60738255033556</v>
      </c>
      <c r="N307" s="179">
        <f t="shared" si="392"/>
        <v>-13.892340775598012</v>
      </c>
      <c r="O307" s="179">
        <f t="shared" si="339"/>
        <v>-9.174514656781751</v>
      </c>
      <c r="P307" s="209"/>
      <c r="Q307" s="179">
        <f>SUM(D$296:D307)</f>
        <v>7448.1499999999987</v>
      </c>
      <c r="R307" s="179">
        <f t="shared" ref="R307:R313" si="424">((Q307/Q306)-1)*100</f>
        <v>6.5482661936369979</v>
      </c>
      <c r="S307" s="231">
        <f t="shared" ref="S307:S313" si="425">((Q307/Q295)-1)*100</f>
        <v>2.9173610132347205</v>
      </c>
      <c r="T307" s="179">
        <f>SUM(G$296:G307)</f>
        <v>3918.6400000000003</v>
      </c>
      <c r="U307" s="179">
        <f t="shared" si="416"/>
        <v>8.2305890671262603</v>
      </c>
      <c r="V307" s="231">
        <f t="shared" si="417"/>
        <v>-9.4000060112688129</v>
      </c>
      <c r="W307" s="231">
        <f t="shared" ref="W307:W313" si="426">Q307-T307</f>
        <v>3529.5099999999984</v>
      </c>
      <c r="X307" s="231">
        <f t="shared" si="418"/>
        <v>21.213609404459778</v>
      </c>
      <c r="Y307" s="179">
        <f t="shared" ref="Y307:Y313" si="427">(Q307/T307)*100</f>
        <v>190.0697691035665</v>
      </c>
      <c r="Z307" s="267">
        <f t="shared" si="418"/>
        <v>13.595328743659273</v>
      </c>
    </row>
    <row r="308" spans="1:26" s="60" customFormat="1" ht="12" customHeight="1">
      <c r="A308" s="623">
        <v>2014</v>
      </c>
      <c r="B308" s="304">
        <v>1</v>
      </c>
      <c r="C308" s="79" t="s">
        <v>21</v>
      </c>
      <c r="D308" s="82">
        <v>612.19000000000005</v>
      </c>
      <c r="E308" s="180">
        <f t="shared" si="419"/>
        <v>33.738940469688707</v>
      </c>
      <c r="F308" s="233">
        <f t="shared" si="420"/>
        <v>8.9480521791746259</v>
      </c>
      <c r="G308" s="153">
        <v>332.59</v>
      </c>
      <c r="H308" s="180">
        <f t="shared" si="421"/>
        <v>11.607382550335554</v>
      </c>
      <c r="I308" s="233">
        <f t="shared" si="422"/>
        <v>2.3385334933382351</v>
      </c>
      <c r="J308" s="182">
        <f t="shared" si="423"/>
        <v>279.60000000000008</v>
      </c>
      <c r="K308" s="180">
        <f t="shared" si="391"/>
        <v>75.023474178403802</v>
      </c>
      <c r="L308" s="233">
        <f t="shared" si="415"/>
        <v>18.01451966908667</v>
      </c>
      <c r="M308" s="182">
        <f t="shared" si="374"/>
        <v>184.06747045912388</v>
      </c>
      <c r="N308" s="180">
        <f t="shared" si="392"/>
        <v>19.829833308178955</v>
      </c>
      <c r="O308" s="180">
        <f t="shared" si="339"/>
        <v>6.4584848543550955</v>
      </c>
      <c r="P308" s="209"/>
      <c r="Q308" s="180">
        <f>SUM(D$308:D308)</f>
        <v>612.19000000000005</v>
      </c>
      <c r="R308" s="180">
        <f t="shared" si="424"/>
        <v>-91.78064351550384</v>
      </c>
      <c r="S308" s="180">
        <f t="shared" si="425"/>
        <v>8.9480521791746259</v>
      </c>
      <c r="T308" s="182">
        <f>SUM(G$308:G308)</f>
        <v>332.59</v>
      </c>
      <c r="U308" s="180">
        <f t="shared" si="416"/>
        <v>-91.512616622093375</v>
      </c>
      <c r="V308" s="180">
        <f t="shared" si="417"/>
        <v>2.3385334933382351</v>
      </c>
      <c r="W308" s="268">
        <f t="shared" si="426"/>
        <v>279.60000000000008</v>
      </c>
      <c r="X308" s="182">
        <f t="shared" si="418"/>
        <v>18.01451966908667</v>
      </c>
      <c r="Y308" s="182">
        <f t="shared" si="427"/>
        <v>184.06747045912388</v>
      </c>
      <c r="Z308" s="269">
        <f t="shared" si="418"/>
        <v>6.4584848543550955</v>
      </c>
    </row>
    <row r="309" spans="1:26" s="60" customFormat="1" ht="12" customHeight="1">
      <c r="A309" s="624"/>
      <c r="B309" s="305">
        <v>2</v>
      </c>
      <c r="C309" s="46" t="s">
        <v>22</v>
      </c>
      <c r="D309" s="61">
        <v>711.9</v>
      </c>
      <c r="E309" s="178">
        <f t="shared" si="419"/>
        <v>16.287427105963825</v>
      </c>
      <c r="F309" s="229">
        <f t="shared" si="420"/>
        <v>10.206356332337396</v>
      </c>
      <c r="G309" s="155">
        <v>339.75</v>
      </c>
      <c r="H309" s="178">
        <f t="shared" si="421"/>
        <v>2.1528007456628417</v>
      </c>
      <c r="I309" s="229">
        <f t="shared" si="422"/>
        <v>1.1341310948383754</v>
      </c>
      <c r="J309" s="183">
        <f t="shared" si="423"/>
        <v>372.15</v>
      </c>
      <c r="K309" s="178">
        <f t="shared" si="391"/>
        <v>33.10085836909866</v>
      </c>
      <c r="L309" s="229">
        <f t="shared" si="415"/>
        <v>20.03677063509981</v>
      </c>
      <c r="M309" s="183">
        <f t="shared" si="374"/>
        <v>209.53642384105962</v>
      </c>
      <c r="N309" s="178">
        <f t="shared" si="392"/>
        <v>13.83674873045624</v>
      </c>
      <c r="O309" s="178">
        <f t="shared" si="339"/>
        <v>8.9704881421204696</v>
      </c>
      <c r="P309" s="209"/>
      <c r="Q309" s="178">
        <f>SUM(D$308:D309)</f>
        <v>1324.0900000000001</v>
      </c>
      <c r="R309" s="178">
        <f t="shared" si="424"/>
        <v>116.28742710596383</v>
      </c>
      <c r="S309" s="178">
        <f t="shared" si="425"/>
        <v>9.6209888399509946</v>
      </c>
      <c r="T309" s="183">
        <f>SUM(G$308:G309)</f>
        <v>672.33999999999992</v>
      </c>
      <c r="U309" s="178">
        <f t="shared" si="416"/>
        <v>102.15280074566282</v>
      </c>
      <c r="V309" s="178">
        <f t="shared" si="417"/>
        <v>1.7263552872467391</v>
      </c>
      <c r="W309" s="263">
        <f t="shared" si="426"/>
        <v>651.75000000000023</v>
      </c>
      <c r="X309" s="183">
        <f t="shared" si="418"/>
        <v>19.160800804461143</v>
      </c>
      <c r="Y309" s="183">
        <f t="shared" si="427"/>
        <v>196.93756135288697</v>
      </c>
      <c r="Z309" s="265">
        <f t="shared" si="418"/>
        <v>7.7606570395764463</v>
      </c>
    </row>
    <row r="310" spans="1:26" s="60" customFormat="1" ht="12" customHeight="1">
      <c r="A310" s="624"/>
      <c r="B310" s="305">
        <v>3</v>
      </c>
      <c r="C310" s="65" t="s">
        <v>23</v>
      </c>
      <c r="D310" s="68">
        <v>688.58</v>
      </c>
      <c r="E310" s="179">
        <f t="shared" si="419"/>
        <v>-3.2757409748560118</v>
      </c>
      <c r="F310" s="231">
        <f t="shared" si="420"/>
        <v>11.574171595236171</v>
      </c>
      <c r="G310" s="156">
        <v>369.18</v>
      </c>
      <c r="H310" s="179">
        <f t="shared" si="421"/>
        <v>8.6622516556291487</v>
      </c>
      <c r="I310" s="231">
        <f t="shared" si="422"/>
        <v>9.5424603881075321</v>
      </c>
      <c r="J310" s="181">
        <f t="shared" si="423"/>
        <v>319.40000000000003</v>
      </c>
      <c r="K310" s="179">
        <f t="shared" si="391"/>
        <v>-14.17439204621791</v>
      </c>
      <c r="L310" s="231">
        <f t="shared" ref="L310:L315" si="428">((J310/J298)-1)*100</f>
        <v>14.018491414700328</v>
      </c>
      <c r="M310" s="181">
        <f t="shared" si="374"/>
        <v>186.51606262527764</v>
      </c>
      <c r="N310" s="179">
        <f t="shared" si="392"/>
        <v>-10.986329151653218</v>
      </c>
      <c r="O310" s="179">
        <f t="shared" si="339"/>
        <v>1.8547248253602433</v>
      </c>
      <c r="P310" s="209"/>
      <c r="Q310" s="179">
        <f>SUM(D$308:D310)</f>
        <v>2012.67</v>
      </c>
      <c r="R310" s="179">
        <f t="shared" si="424"/>
        <v>52.004017853771266</v>
      </c>
      <c r="S310" s="231">
        <f t="shared" si="425"/>
        <v>10.281474825071356</v>
      </c>
      <c r="T310" s="179">
        <f>SUM(G$308:G310)</f>
        <v>1041.52</v>
      </c>
      <c r="U310" s="179">
        <f t="shared" ref="U310:U315" si="429">((T310/T309)-1)*100</f>
        <v>54.909718297290077</v>
      </c>
      <c r="V310" s="179">
        <f t="shared" ref="V310:V315" si="430">((T310/T298)-1)*100</f>
        <v>4.3659501979057103</v>
      </c>
      <c r="W310" s="266">
        <f t="shared" si="426"/>
        <v>971.15000000000009</v>
      </c>
      <c r="X310" s="181">
        <f t="shared" ref="X310:Z315" si="431">((W310/W298)-1)*100</f>
        <v>17.419113024133082</v>
      </c>
      <c r="Y310" s="181">
        <f t="shared" si="427"/>
        <v>193.2435286888394</v>
      </c>
      <c r="Z310" s="267">
        <f t="shared" si="431"/>
        <v>5.6680599524540964</v>
      </c>
    </row>
    <row r="311" spans="1:26" s="60" customFormat="1" ht="12" customHeight="1">
      <c r="A311" s="624"/>
      <c r="B311" s="305">
        <v>4</v>
      </c>
      <c r="C311" s="79" t="s">
        <v>24</v>
      </c>
      <c r="D311" s="82">
        <v>716.9</v>
      </c>
      <c r="E311" s="180">
        <f t="shared" si="419"/>
        <v>4.1128118737111086</v>
      </c>
      <c r="F311" s="233">
        <f t="shared" si="420"/>
        <v>21.083655648825285</v>
      </c>
      <c r="G311" s="153">
        <v>342.87</v>
      </c>
      <c r="H311" s="180">
        <f t="shared" si="421"/>
        <v>-7.1266049081748717</v>
      </c>
      <c r="I311" s="233">
        <f t="shared" si="422"/>
        <v>6.7199950199203329</v>
      </c>
      <c r="J311" s="183">
        <f t="shared" si="423"/>
        <v>374.03</v>
      </c>
      <c r="K311" s="178">
        <f t="shared" si="391"/>
        <v>17.103944896681256</v>
      </c>
      <c r="L311" s="229">
        <f t="shared" si="428"/>
        <v>38.125484692935444</v>
      </c>
      <c r="M311" s="183">
        <f t="shared" si="374"/>
        <v>209.08799253361332</v>
      </c>
      <c r="N311" s="178">
        <f t="shared" si="392"/>
        <v>12.101869185220849</v>
      </c>
      <c r="O311" s="178">
        <f t="shared" si="339"/>
        <v>13.459202866551712</v>
      </c>
      <c r="P311" s="209"/>
      <c r="Q311" s="180">
        <f>SUM(D$308:D311)</f>
        <v>2729.57</v>
      </c>
      <c r="R311" s="180">
        <f t="shared" si="424"/>
        <v>35.619351408825104</v>
      </c>
      <c r="S311" s="233">
        <f t="shared" si="425"/>
        <v>12.927475073435101</v>
      </c>
      <c r="T311" s="180">
        <f>SUM(G$308:G311)</f>
        <v>1384.3899999999999</v>
      </c>
      <c r="U311" s="180">
        <f t="shared" si="429"/>
        <v>32.92015515784621</v>
      </c>
      <c r="V311" s="180">
        <f t="shared" si="430"/>
        <v>4.9392448625334318</v>
      </c>
      <c r="W311" s="263">
        <f t="shared" si="426"/>
        <v>1345.1800000000003</v>
      </c>
      <c r="X311" s="183">
        <f t="shared" si="431"/>
        <v>22.526346470893621</v>
      </c>
      <c r="Y311" s="183">
        <f t="shared" si="427"/>
        <v>197.16770563208348</v>
      </c>
      <c r="Z311" s="265">
        <f t="shared" si="431"/>
        <v>7.6122428947968501</v>
      </c>
    </row>
    <row r="312" spans="1:26" s="60" customFormat="1" ht="12" customHeight="1">
      <c r="A312" s="624"/>
      <c r="B312" s="305">
        <v>5</v>
      </c>
      <c r="C312" s="46" t="s">
        <v>25</v>
      </c>
      <c r="D312" s="61">
        <v>685.33</v>
      </c>
      <c r="E312" s="178">
        <f t="shared" si="419"/>
        <v>-4.4036825219695874</v>
      </c>
      <c r="F312" s="229">
        <f t="shared" si="420"/>
        <v>3.0292552391834038</v>
      </c>
      <c r="G312" s="155">
        <v>390.62</v>
      </c>
      <c r="H312" s="178">
        <f t="shared" si="421"/>
        <v>13.926561087292555</v>
      </c>
      <c r="I312" s="229">
        <f t="shared" si="422"/>
        <v>18.524137512516315</v>
      </c>
      <c r="J312" s="183">
        <f t="shared" si="423"/>
        <v>294.71000000000004</v>
      </c>
      <c r="K312" s="178">
        <f t="shared" si="391"/>
        <v>-21.206855065101713</v>
      </c>
      <c r="L312" s="229">
        <f t="shared" si="428"/>
        <v>-12.186764399153759</v>
      </c>
      <c r="M312" s="183">
        <f t="shared" si="374"/>
        <v>175.4467257180892</v>
      </c>
      <c r="N312" s="178">
        <f t="shared" si="392"/>
        <v>-16.089525949279892</v>
      </c>
      <c r="O312" s="178">
        <f t="shared" si="339"/>
        <v>-13.073187114900231</v>
      </c>
      <c r="P312" s="209"/>
      <c r="Q312" s="178">
        <f>SUM(D$308:D312)</f>
        <v>3414.9</v>
      </c>
      <c r="R312" s="178">
        <f t="shared" si="424"/>
        <v>25.107617683371373</v>
      </c>
      <c r="S312" s="229">
        <f t="shared" si="425"/>
        <v>10.79136223834305</v>
      </c>
      <c r="T312" s="178">
        <f>SUM(G$308:G312)</f>
        <v>1775.0099999999998</v>
      </c>
      <c r="U312" s="178">
        <f t="shared" si="429"/>
        <v>28.216037388308202</v>
      </c>
      <c r="V312" s="178">
        <f t="shared" si="430"/>
        <v>7.6546579330422082</v>
      </c>
      <c r="W312" s="263">
        <f t="shared" si="426"/>
        <v>1639.8900000000003</v>
      </c>
      <c r="X312" s="183">
        <f t="shared" si="431"/>
        <v>14.399224265424015</v>
      </c>
      <c r="Y312" s="183">
        <f t="shared" si="427"/>
        <v>192.38764852029007</v>
      </c>
      <c r="Z312" s="265">
        <f t="shared" si="431"/>
        <v>2.9136726320302619</v>
      </c>
    </row>
    <row r="313" spans="1:26" s="60" customFormat="1" ht="12" customHeight="1">
      <c r="A313" s="624"/>
      <c r="B313" s="305">
        <v>6</v>
      </c>
      <c r="C313" s="65" t="s">
        <v>26</v>
      </c>
      <c r="D313" s="68">
        <v>720.18</v>
      </c>
      <c r="E313" s="179">
        <f t="shared" ref="E313:E318" si="432">((D313/D312)-1)*100</f>
        <v>5.0851414646958304</v>
      </c>
      <c r="F313" s="231">
        <f t="shared" ref="F313:F318" si="433">((D313/D301)-1)*100</f>
        <v>0.15715179751061292</v>
      </c>
      <c r="G313" s="156">
        <v>392.23</v>
      </c>
      <c r="H313" s="179">
        <f t="shared" si="421"/>
        <v>0.41216527571552586</v>
      </c>
      <c r="I313" s="231">
        <f t="shared" si="422"/>
        <v>11.940980050800555</v>
      </c>
      <c r="J313" s="181">
        <f t="shared" si="423"/>
        <v>327.94999999999993</v>
      </c>
      <c r="K313" s="179">
        <f t="shared" si="391"/>
        <v>11.278884326965443</v>
      </c>
      <c r="L313" s="231">
        <f t="shared" si="428"/>
        <v>-11.042695166277882</v>
      </c>
      <c r="M313" s="181">
        <f t="shared" si="374"/>
        <v>183.61165642607651</v>
      </c>
      <c r="N313" s="179">
        <f t="shared" si="392"/>
        <v>4.6537948625538172</v>
      </c>
      <c r="O313" s="179">
        <f t="shared" si="339"/>
        <v>-10.526822480866493</v>
      </c>
      <c r="P313" s="209"/>
      <c r="Q313" s="179">
        <f>SUM(D$308:D313)</f>
        <v>4135.08</v>
      </c>
      <c r="R313" s="179">
        <f t="shared" si="424"/>
        <v>21.08934375823597</v>
      </c>
      <c r="S313" s="231">
        <f t="shared" si="425"/>
        <v>8.7798217992123728</v>
      </c>
      <c r="T313" s="179">
        <f>SUM(G$308:G313)</f>
        <v>2167.2399999999998</v>
      </c>
      <c r="U313" s="179">
        <f t="shared" si="429"/>
        <v>22.097340296674382</v>
      </c>
      <c r="V313" s="179">
        <f t="shared" si="430"/>
        <v>8.4059043912784617</v>
      </c>
      <c r="W313" s="266">
        <f t="shared" si="426"/>
        <v>1967.8400000000001</v>
      </c>
      <c r="X313" s="181">
        <f t="shared" si="431"/>
        <v>9.194624169043486</v>
      </c>
      <c r="Y313" s="181">
        <f t="shared" si="427"/>
        <v>190.79935770842178</v>
      </c>
      <c r="Z313" s="267">
        <f t="shared" si="431"/>
        <v>0.3449234707588511</v>
      </c>
    </row>
    <row r="314" spans="1:26" s="60" customFormat="1" ht="12" customHeight="1">
      <c r="A314" s="624"/>
      <c r="B314" s="305">
        <v>7</v>
      </c>
      <c r="C314" s="79" t="s">
        <v>27</v>
      </c>
      <c r="D314" s="82">
        <v>735.34</v>
      </c>
      <c r="E314" s="180">
        <f t="shared" si="432"/>
        <v>2.1050292982310204</v>
      </c>
      <c r="F314" s="233">
        <f t="shared" si="433"/>
        <v>24.902756781546721</v>
      </c>
      <c r="G314" s="155">
        <v>342.03</v>
      </c>
      <c r="H314" s="180">
        <f t="shared" ref="H314:H319" si="434">((G314/G313)-1)*100</f>
        <v>-12.798613058664564</v>
      </c>
      <c r="I314" s="233">
        <f t="shared" ref="I314:I319" si="435">((G314/G302)-1)*100</f>
        <v>15.026063561459546</v>
      </c>
      <c r="J314" s="183">
        <f t="shared" ref="J314:J319" si="436">D314-G314</f>
        <v>393.31000000000006</v>
      </c>
      <c r="K314" s="178">
        <f t="shared" si="391"/>
        <v>19.929867357828979</v>
      </c>
      <c r="L314" s="229">
        <f t="shared" si="428"/>
        <v>34.981810693939217</v>
      </c>
      <c r="M314" s="183">
        <f t="shared" si="374"/>
        <v>214.99283688565333</v>
      </c>
      <c r="N314" s="178">
        <f t="shared" si="392"/>
        <v>17.091061139798125</v>
      </c>
      <c r="O314" s="178">
        <f t="shared" si="339"/>
        <v>8.5864828494369725</v>
      </c>
      <c r="P314" s="209"/>
      <c r="Q314" s="180">
        <f>SUM(D$308:D314)</f>
        <v>4870.42</v>
      </c>
      <c r="R314" s="180">
        <f t="shared" ref="R314:R319" si="437">((Q314/Q313)-1)*100</f>
        <v>17.782969132398897</v>
      </c>
      <c r="S314" s="233">
        <f t="shared" ref="S314:S319" si="438">((Q314/Q302)-1)*100</f>
        <v>10.941991681207108</v>
      </c>
      <c r="T314" s="182">
        <f>SUM(G$308:G314)</f>
        <v>2509.2699999999995</v>
      </c>
      <c r="U314" s="180">
        <f t="shared" si="429"/>
        <v>15.781823886602297</v>
      </c>
      <c r="V314" s="180">
        <f t="shared" si="430"/>
        <v>9.2630653069399891</v>
      </c>
      <c r="W314" s="263">
        <f t="shared" ref="W314:W319" si="439">Q314-T314</f>
        <v>2361.1500000000005</v>
      </c>
      <c r="X314" s="183">
        <f t="shared" si="431"/>
        <v>12.783732660781899</v>
      </c>
      <c r="Y314" s="183">
        <f t="shared" ref="Y314:Y319" si="440">(Q314/T314)*100</f>
        <v>194.09708799770456</v>
      </c>
      <c r="Z314" s="265">
        <f t="shared" si="431"/>
        <v>1.5365909509775344</v>
      </c>
    </row>
    <row r="315" spans="1:26" s="60" customFormat="1" ht="12" customHeight="1">
      <c r="A315" s="624"/>
      <c r="B315" s="305">
        <v>8</v>
      </c>
      <c r="C315" s="46" t="s">
        <v>28</v>
      </c>
      <c r="D315" s="61">
        <v>475.63</v>
      </c>
      <c r="E315" s="178">
        <f t="shared" si="432"/>
        <v>-35.318356134577215</v>
      </c>
      <c r="F315" s="229">
        <f t="shared" si="433"/>
        <v>-16.589797099416025</v>
      </c>
      <c r="G315" s="155">
        <v>217.1</v>
      </c>
      <c r="H315" s="178">
        <f t="shared" si="434"/>
        <v>-36.526035727860126</v>
      </c>
      <c r="I315" s="229">
        <f t="shared" si="435"/>
        <v>-1.6890820993524458</v>
      </c>
      <c r="J315" s="183">
        <f t="shared" si="436"/>
        <v>258.52999999999997</v>
      </c>
      <c r="K315" s="178">
        <f t="shared" si="391"/>
        <v>-34.268134550354702</v>
      </c>
      <c r="L315" s="229">
        <f t="shared" si="428"/>
        <v>-26.007441327990843</v>
      </c>
      <c r="M315" s="183">
        <f t="shared" si="374"/>
        <v>219.08337171810226</v>
      </c>
      <c r="N315" s="178">
        <f t="shared" si="392"/>
        <v>1.9026377304954156</v>
      </c>
      <c r="O315" s="178">
        <f t="shared" si="339"/>
        <v>-15.156724520792453</v>
      </c>
      <c r="P315" s="209"/>
      <c r="Q315" s="178">
        <f>SUM(D$308:D315)</f>
        <v>5346.05</v>
      </c>
      <c r="R315" s="178">
        <f t="shared" si="437"/>
        <v>9.7656875587731626</v>
      </c>
      <c r="S315" s="229">
        <f t="shared" si="438"/>
        <v>7.7769646532763526</v>
      </c>
      <c r="T315" s="183">
        <f>SUM(G$308:G315)</f>
        <v>2726.3699999999994</v>
      </c>
      <c r="U315" s="178">
        <f t="shared" si="429"/>
        <v>8.651918685514115</v>
      </c>
      <c r="V315" s="178">
        <f t="shared" si="430"/>
        <v>8.3023155118238314</v>
      </c>
      <c r="W315" s="263">
        <f t="shared" si="439"/>
        <v>2619.6800000000007</v>
      </c>
      <c r="X315" s="183">
        <f t="shared" si="431"/>
        <v>7.2356032944182136</v>
      </c>
      <c r="Y315" s="183">
        <f t="shared" si="440"/>
        <v>196.08673804362581</v>
      </c>
      <c r="Z315" s="265">
        <f t="shared" si="431"/>
        <v>-0.48507814081789613</v>
      </c>
    </row>
    <row r="316" spans="1:26" s="60" customFormat="1" ht="12" customHeight="1">
      <c r="A316" s="624"/>
      <c r="B316" s="305">
        <v>9</v>
      </c>
      <c r="C316" s="65" t="s">
        <v>29</v>
      </c>
      <c r="D316" s="68">
        <v>804.87</v>
      </c>
      <c r="E316" s="179">
        <f t="shared" si="432"/>
        <v>69.221874145869691</v>
      </c>
      <c r="F316" s="231">
        <f t="shared" si="433"/>
        <v>19.406284307034994</v>
      </c>
      <c r="G316" s="68">
        <v>386.7</v>
      </c>
      <c r="H316" s="179">
        <f t="shared" si="434"/>
        <v>78.120681713496083</v>
      </c>
      <c r="I316" s="231">
        <f t="shared" si="435"/>
        <v>3.5840565734490459</v>
      </c>
      <c r="J316" s="181">
        <f t="shared" si="436"/>
        <v>418.17</v>
      </c>
      <c r="K316" s="179">
        <f t="shared" si="391"/>
        <v>61.749120024755364</v>
      </c>
      <c r="L316" s="231">
        <f t="shared" ref="L316:L321" si="441">((J316/J304)-1)*100</f>
        <v>39.047017357185631</v>
      </c>
      <c r="M316" s="179">
        <f t="shared" si="374"/>
        <v>208.13809154383245</v>
      </c>
      <c r="N316" s="179">
        <f t="shared" si="392"/>
        <v>-4.9959429090553069</v>
      </c>
      <c r="O316" s="179">
        <f t="shared" si="339"/>
        <v>15.274771289118959</v>
      </c>
      <c r="P316" s="209"/>
      <c r="Q316" s="179">
        <f>SUM(D$308:D316)</f>
        <v>6150.92</v>
      </c>
      <c r="R316" s="179">
        <f t="shared" si="437"/>
        <v>15.055414745466278</v>
      </c>
      <c r="S316" s="231">
        <f t="shared" si="438"/>
        <v>9.1682270359491724</v>
      </c>
      <c r="T316" s="179">
        <f>SUM(G$308:G316)</f>
        <v>3113.0699999999993</v>
      </c>
      <c r="U316" s="179">
        <f t="shared" ref="U316:U321" si="442">((T316/T315)-1)*100</f>
        <v>14.183694802979785</v>
      </c>
      <c r="V316" s="231">
        <f t="shared" ref="V316:V321" si="443">((T316/T304)-1)*100</f>
        <v>7.6929729580134554</v>
      </c>
      <c r="W316" s="231">
        <f t="shared" si="439"/>
        <v>3037.8500000000008</v>
      </c>
      <c r="X316" s="266">
        <f t="shared" ref="X316:Z321" si="444">((W316/W304)-1)*100</f>
        <v>10.722538506957946</v>
      </c>
      <c r="Y316" s="179">
        <f t="shared" si="440"/>
        <v>197.58373566929112</v>
      </c>
      <c r="Z316" s="267">
        <f t="shared" si="444"/>
        <v>1.369870324325495</v>
      </c>
    </row>
    <row r="317" spans="1:26" s="60" customFormat="1" ht="12" customHeight="1">
      <c r="A317" s="624"/>
      <c r="B317" s="305">
        <v>10</v>
      </c>
      <c r="C317" s="79" t="s">
        <v>30</v>
      </c>
      <c r="D317" s="153">
        <v>758.92</v>
      </c>
      <c r="E317" s="178">
        <f t="shared" si="432"/>
        <v>-5.7089964839042384</v>
      </c>
      <c r="F317" s="229">
        <f t="shared" si="433"/>
        <v>1.1596598331156116</v>
      </c>
      <c r="G317" s="153">
        <v>407.01</v>
      </c>
      <c r="H317" s="178">
        <f t="shared" si="434"/>
        <v>5.252133436772688</v>
      </c>
      <c r="I317" s="229">
        <f t="shared" si="435"/>
        <v>4.2706358559204904</v>
      </c>
      <c r="J317" s="183">
        <f t="shared" si="436"/>
        <v>351.90999999999997</v>
      </c>
      <c r="K317" s="178">
        <f t="shared" si="391"/>
        <v>-15.845230408685474</v>
      </c>
      <c r="L317" s="229">
        <f t="shared" si="441"/>
        <v>-2.214627097921551</v>
      </c>
      <c r="M317" s="178">
        <f t="shared" si="374"/>
        <v>186.46224908478905</v>
      </c>
      <c r="N317" s="178">
        <f t="shared" si="392"/>
        <v>-10.414164124532011</v>
      </c>
      <c r="O317" s="178">
        <f t="shared" si="339"/>
        <v>-2.9835590789947575</v>
      </c>
      <c r="P317" s="209"/>
      <c r="Q317" s="178">
        <f>SUM(D$308:D317)</f>
        <v>6909.84</v>
      </c>
      <c r="R317" s="178">
        <f t="shared" si="437"/>
        <v>12.338316869671528</v>
      </c>
      <c r="S317" s="229">
        <f t="shared" si="438"/>
        <v>8.2271789642842208</v>
      </c>
      <c r="T317" s="178">
        <f>SUM(G$308:G317)</f>
        <v>3520.079999999999</v>
      </c>
      <c r="U317" s="178">
        <f t="shared" si="442"/>
        <v>13.074232188803968</v>
      </c>
      <c r="V317" s="229">
        <f t="shared" si="443"/>
        <v>7.2858218303398337</v>
      </c>
      <c r="W317" s="229">
        <f t="shared" si="439"/>
        <v>3389.7600000000011</v>
      </c>
      <c r="X317" s="263">
        <f t="shared" si="444"/>
        <v>9.2223718721203163</v>
      </c>
      <c r="Y317" s="178">
        <f t="shared" si="440"/>
        <v>196.29781141337702</v>
      </c>
      <c r="Z317" s="265">
        <f t="shared" si="444"/>
        <v>0.87742920535487379</v>
      </c>
    </row>
    <row r="318" spans="1:26" s="60" customFormat="1" ht="12" customHeight="1">
      <c r="A318" s="624"/>
      <c r="B318" s="305">
        <v>11</v>
      </c>
      <c r="C318" s="46" t="s">
        <v>31</v>
      </c>
      <c r="D318" s="61">
        <v>684.72</v>
      </c>
      <c r="E318" s="178">
        <f t="shared" si="432"/>
        <v>-9.7770515996415845</v>
      </c>
      <c r="F318" s="229">
        <f t="shared" si="433"/>
        <v>13.021804796725146</v>
      </c>
      <c r="G318" s="61">
        <v>358.14</v>
      </c>
      <c r="H318" s="178">
        <f t="shared" si="434"/>
        <v>-12.007075993218841</v>
      </c>
      <c r="I318" s="229">
        <f t="shared" si="435"/>
        <v>5.4562586496275101</v>
      </c>
      <c r="J318" s="178">
        <f t="shared" si="436"/>
        <v>326.58000000000004</v>
      </c>
      <c r="K318" s="178">
        <f t="shared" si="391"/>
        <v>-7.1978630899945824</v>
      </c>
      <c r="L318" s="229">
        <f t="shared" si="441"/>
        <v>22.672977236871759</v>
      </c>
      <c r="M318" s="178">
        <f t="shared" si="374"/>
        <v>191.18780365220306</v>
      </c>
      <c r="N318" s="178">
        <f t="shared" si="392"/>
        <v>2.5343224114309448</v>
      </c>
      <c r="O318" s="178">
        <f t="shared" si="339"/>
        <v>7.1741082454231053</v>
      </c>
      <c r="P318" s="209"/>
      <c r="Q318" s="178">
        <f>SUM(D$308:D318)</f>
        <v>7594.56</v>
      </c>
      <c r="R318" s="178">
        <f t="shared" si="437"/>
        <v>9.9093466708346298</v>
      </c>
      <c r="S318" s="229">
        <f t="shared" si="438"/>
        <v>8.6427100022888901</v>
      </c>
      <c r="T318" s="178">
        <f>SUM(G$308:G318)</f>
        <v>3878.2199999999989</v>
      </c>
      <c r="U318" s="178">
        <f t="shared" si="442"/>
        <v>10.174200586350302</v>
      </c>
      <c r="V318" s="229">
        <f t="shared" si="443"/>
        <v>7.1142118520482134</v>
      </c>
      <c r="W318" s="229">
        <f t="shared" si="439"/>
        <v>3716.3400000000015</v>
      </c>
      <c r="X318" s="229">
        <f t="shared" si="444"/>
        <v>10.285005460329621</v>
      </c>
      <c r="Y318" s="178">
        <f t="shared" si="440"/>
        <v>195.82592013862038</v>
      </c>
      <c r="Z318" s="265">
        <f t="shared" si="444"/>
        <v>1.4269797852332733</v>
      </c>
    </row>
    <row r="319" spans="1:26" s="60" customFormat="1" ht="12" customHeight="1">
      <c r="A319" s="625"/>
      <c r="B319" s="306">
        <v>12</v>
      </c>
      <c r="C319" s="65" t="s">
        <v>32</v>
      </c>
      <c r="D319" s="68">
        <v>546.54</v>
      </c>
      <c r="E319" s="179">
        <f t="shared" ref="E319:E324" si="445">((D319/D318)-1)*100</f>
        <v>-20.180511742025942</v>
      </c>
      <c r="F319" s="231">
        <f t="shared" ref="F319:F324" si="446">((D319/D307)-1)*100</f>
        <v>19.397050791916982</v>
      </c>
      <c r="G319" s="68">
        <v>285.14</v>
      </c>
      <c r="H319" s="179">
        <f t="shared" si="434"/>
        <v>-20.38309041157089</v>
      </c>
      <c r="I319" s="231">
        <f t="shared" si="435"/>
        <v>-4.3154362416107483</v>
      </c>
      <c r="J319" s="179">
        <f t="shared" si="436"/>
        <v>261.39999999999998</v>
      </c>
      <c r="K319" s="179">
        <f t="shared" si="391"/>
        <v>-19.958356298609846</v>
      </c>
      <c r="L319" s="231">
        <f t="shared" si="441"/>
        <v>63.630672926447552</v>
      </c>
      <c r="M319" s="179">
        <f t="shared" si="374"/>
        <v>191.67426527319913</v>
      </c>
      <c r="N319" s="179">
        <f t="shared" si="392"/>
        <v>0.25444176443440991</v>
      </c>
      <c r="O319" s="179">
        <f t="shared" si="339"/>
        <v>24.781935666659404</v>
      </c>
      <c r="P319" s="209"/>
      <c r="Q319" s="179">
        <f>SUM(D$308:D319)</f>
        <v>8141.1</v>
      </c>
      <c r="R319" s="179">
        <f t="shared" si="437"/>
        <v>7.1964669447604601</v>
      </c>
      <c r="S319" s="231">
        <f t="shared" si="438"/>
        <v>9.3036525848700933</v>
      </c>
      <c r="T319" s="179">
        <f>SUM(G$308:G319)</f>
        <v>4163.3599999999988</v>
      </c>
      <c r="U319" s="179">
        <f t="shared" si="442"/>
        <v>7.3523420538288198</v>
      </c>
      <c r="V319" s="231">
        <f t="shared" si="443"/>
        <v>6.2450237837616829</v>
      </c>
      <c r="W319" s="231">
        <f t="shared" si="439"/>
        <v>3977.7400000000016</v>
      </c>
      <c r="X319" s="231">
        <f t="shared" si="444"/>
        <v>12.699496530679987</v>
      </c>
      <c r="Y319" s="179">
        <f t="shared" si="440"/>
        <v>195.54158179931599</v>
      </c>
      <c r="Z319" s="267">
        <f t="shared" si="444"/>
        <v>2.8788442904710276</v>
      </c>
    </row>
    <row r="320" spans="1:26" s="60" customFormat="1" ht="12" customHeight="1">
      <c r="A320" s="623">
        <v>2015</v>
      </c>
      <c r="B320" s="304">
        <v>1</v>
      </c>
      <c r="C320" s="79" t="s">
        <v>21</v>
      </c>
      <c r="D320" s="82">
        <v>659.84</v>
      </c>
      <c r="E320" s="180">
        <f t="shared" si="445"/>
        <v>20.730413144509097</v>
      </c>
      <c r="F320" s="233">
        <f t="shared" si="446"/>
        <v>7.7835312566360004</v>
      </c>
      <c r="G320" s="153">
        <v>343.54</v>
      </c>
      <c r="H320" s="180">
        <f t="shared" ref="H320:H325" si="447">((G320/G319)-1)*100</f>
        <v>20.481167145963397</v>
      </c>
      <c r="I320" s="233">
        <f t="shared" ref="I320:I325" si="448">((G320/G308)-1)*100</f>
        <v>3.292341922487152</v>
      </c>
      <c r="J320" s="182">
        <f t="shared" ref="J320:J325" si="449">D320-G320</f>
        <v>316.3</v>
      </c>
      <c r="K320" s="180">
        <f t="shared" si="391"/>
        <v>21.002295332823273</v>
      </c>
      <c r="L320" s="233">
        <f t="shared" si="441"/>
        <v>13.1258941344778</v>
      </c>
      <c r="M320" s="182">
        <f t="shared" si="374"/>
        <v>192.0707923385923</v>
      </c>
      <c r="N320" s="180">
        <f t="shared" si="392"/>
        <v>0.20687548473343753</v>
      </c>
      <c r="O320" s="233">
        <f t="shared" si="339"/>
        <v>4.3480370863496542</v>
      </c>
      <c r="P320" s="209"/>
      <c r="Q320" s="180">
        <f>SUM(D$320:D320)</f>
        <v>659.84</v>
      </c>
      <c r="R320" s="180">
        <f t="shared" ref="R320:R325" si="450">((Q320/Q319)-1)*100</f>
        <v>-91.89495277051013</v>
      </c>
      <c r="S320" s="180">
        <f t="shared" ref="S320:S325" si="451">((Q320/Q308)-1)*100</f>
        <v>7.7835312566360004</v>
      </c>
      <c r="T320" s="182">
        <f>SUM(G$320:G320)</f>
        <v>343.54</v>
      </c>
      <c r="U320" s="180">
        <f t="shared" si="442"/>
        <v>-91.748491602936085</v>
      </c>
      <c r="V320" s="180">
        <f t="shared" si="443"/>
        <v>3.292341922487152</v>
      </c>
      <c r="W320" s="268">
        <f t="shared" ref="W320:W325" si="452">Q320-T320</f>
        <v>316.3</v>
      </c>
      <c r="X320" s="182">
        <f t="shared" si="444"/>
        <v>13.1258941344778</v>
      </c>
      <c r="Y320" s="182">
        <f t="shared" ref="Y320:Y325" si="453">(Q320/T320)*100</f>
        <v>192.0707923385923</v>
      </c>
      <c r="Z320" s="269">
        <f t="shared" si="444"/>
        <v>4.3480370863496542</v>
      </c>
    </row>
    <row r="321" spans="1:32" s="60" customFormat="1" ht="12" customHeight="1">
      <c r="A321" s="624"/>
      <c r="B321" s="305">
        <v>2</v>
      </c>
      <c r="C321" s="46" t="s">
        <v>22</v>
      </c>
      <c r="D321" s="61">
        <v>751.35</v>
      </c>
      <c r="E321" s="178">
        <f t="shared" si="445"/>
        <v>13.868513579049457</v>
      </c>
      <c r="F321" s="229">
        <f t="shared" si="446"/>
        <v>5.5415086388537871</v>
      </c>
      <c r="G321" s="155">
        <v>383.6</v>
      </c>
      <c r="H321" s="178">
        <f t="shared" si="447"/>
        <v>11.660941957268435</v>
      </c>
      <c r="I321" s="229">
        <f t="shared" si="448"/>
        <v>12.906548933038998</v>
      </c>
      <c r="J321" s="183">
        <f t="shared" si="449"/>
        <v>367.75</v>
      </c>
      <c r="K321" s="178">
        <f t="shared" si="391"/>
        <v>16.266202971862143</v>
      </c>
      <c r="L321" s="229">
        <f t="shared" si="441"/>
        <v>-1.1823189574096449</v>
      </c>
      <c r="M321" s="183">
        <f t="shared" si="374"/>
        <v>195.86809176225236</v>
      </c>
      <c r="N321" s="178">
        <f t="shared" si="392"/>
        <v>1.9770311651372774</v>
      </c>
      <c r="O321" s="229">
        <f t="shared" si="339"/>
        <v>-6.5231294054990396</v>
      </c>
      <c r="P321" s="209"/>
      <c r="Q321" s="178">
        <f>SUM(D$320:D321)</f>
        <v>1411.19</v>
      </c>
      <c r="R321" s="178">
        <f t="shared" si="450"/>
        <v>113.86851357904946</v>
      </c>
      <c r="S321" s="178">
        <f t="shared" si="451"/>
        <v>6.5781026969465639</v>
      </c>
      <c r="T321" s="183">
        <f>SUM(G$320:G321)</f>
        <v>727.1400000000001</v>
      </c>
      <c r="U321" s="178">
        <f t="shared" si="442"/>
        <v>111.66094195726845</v>
      </c>
      <c r="V321" s="178">
        <f t="shared" si="443"/>
        <v>8.1506380700241188</v>
      </c>
      <c r="W321" s="263">
        <f t="shared" si="452"/>
        <v>684.05</v>
      </c>
      <c r="X321" s="183">
        <f t="shared" si="444"/>
        <v>4.9558879938626399</v>
      </c>
      <c r="Y321" s="183">
        <f t="shared" si="453"/>
        <v>194.07404351294107</v>
      </c>
      <c r="Z321" s="265">
        <f t="shared" si="444"/>
        <v>-1.4540232042453471</v>
      </c>
    </row>
    <row r="322" spans="1:32" s="60" customFormat="1" ht="12" customHeight="1">
      <c r="A322" s="624"/>
      <c r="B322" s="305">
        <v>3</v>
      </c>
      <c r="C322" s="65" t="s">
        <v>23</v>
      </c>
      <c r="D322" s="68">
        <v>777.6</v>
      </c>
      <c r="E322" s="179">
        <f t="shared" si="445"/>
        <v>3.4937113196246816</v>
      </c>
      <c r="F322" s="231">
        <f t="shared" si="446"/>
        <v>12.928054837491644</v>
      </c>
      <c r="G322" s="156">
        <v>405.59</v>
      </c>
      <c r="H322" s="179">
        <f t="shared" si="447"/>
        <v>5.7325338894681943</v>
      </c>
      <c r="I322" s="231">
        <f t="shared" si="448"/>
        <v>9.8623977463567769</v>
      </c>
      <c r="J322" s="181">
        <f t="shared" si="449"/>
        <v>372.01000000000005</v>
      </c>
      <c r="K322" s="179">
        <f t="shared" si="391"/>
        <v>1.1583956492182246</v>
      </c>
      <c r="L322" s="231">
        <f t="shared" ref="L322:L327" si="454">((J322/J310)-1)*100</f>
        <v>16.471509079524104</v>
      </c>
      <c r="M322" s="181">
        <f t="shared" si="374"/>
        <v>191.72070317315516</v>
      </c>
      <c r="N322" s="179">
        <f t="shared" si="392"/>
        <v>-2.1174396257106376</v>
      </c>
      <c r="O322" s="231">
        <f t="shared" si="339"/>
        <v>2.7904516504479115</v>
      </c>
      <c r="P322" s="209"/>
      <c r="Q322" s="179">
        <f>SUM(D$320:D322)</f>
        <v>2188.79</v>
      </c>
      <c r="R322" s="179">
        <f t="shared" si="450"/>
        <v>55.102431281400797</v>
      </c>
      <c r="S322" s="231">
        <f t="shared" si="451"/>
        <v>8.7505651696502706</v>
      </c>
      <c r="T322" s="179">
        <f>SUM(G$320:G322)</f>
        <v>1132.73</v>
      </c>
      <c r="U322" s="179">
        <f t="shared" ref="U322:U327" si="455">((T322/T321)-1)*100</f>
        <v>55.778804631845304</v>
      </c>
      <c r="V322" s="179">
        <f t="shared" ref="V322:V327" si="456">((T322/T310)-1)*100</f>
        <v>8.7573930409401655</v>
      </c>
      <c r="W322" s="266">
        <f t="shared" si="452"/>
        <v>1056.06</v>
      </c>
      <c r="X322" s="181">
        <f t="shared" ref="X322:Z327" si="457">((W322/W310)-1)*100</f>
        <v>8.7432425474952105</v>
      </c>
      <c r="Y322" s="181">
        <f t="shared" si="453"/>
        <v>193.2313967141331</v>
      </c>
      <c r="Z322" s="267">
        <f t="shared" si="457"/>
        <v>-6.2780755395119847E-3</v>
      </c>
    </row>
    <row r="323" spans="1:32" s="60" customFormat="1" ht="12" customHeight="1">
      <c r="A323" s="624"/>
      <c r="B323" s="305">
        <v>4</v>
      </c>
      <c r="C323" s="79" t="s">
        <v>24</v>
      </c>
      <c r="D323" s="82">
        <v>727.66</v>
      </c>
      <c r="E323" s="178">
        <f t="shared" si="445"/>
        <v>-6.4223251028806665</v>
      </c>
      <c r="F323" s="229">
        <f t="shared" si="446"/>
        <v>1.5009066815455441</v>
      </c>
      <c r="G323" s="153">
        <v>345.38</v>
      </c>
      <c r="H323" s="178">
        <f t="shared" si="447"/>
        <v>-14.845040558199162</v>
      </c>
      <c r="I323" s="229">
        <f t="shared" si="448"/>
        <v>0.73205588123779197</v>
      </c>
      <c r="J323" s="183">
        <f t="shared" si="449"/>
        <v>382.28</v>
      </c>
      <c r="K323" s="178">
        <f t="shared" si="391"/>
        <v>2.7606784763850145</v>
      </c>
      <c r="L323" s="229">
        <f t="shared" si="454"/>
        <v>2.2057054246985563</v>
      </c>
      <c r="M323" s="183">
        <f t="shared" si="374"/>
        <v>210.68388441716368</v>
      </c>
      <c r="N323" s="178">
        <f t="shared" si="392"/>
        <v>9.8910451141427593</v>
      </c>
      <c r="O323" s="229">
        <f t="shared" si="339"/>
        <v>0.76326328652938091</v>
      </c>
      <c r="P323" s="209"/>
      <c r="Q323" s="178">
        <f>SUM(D$320:D323)</f>
        <v>2916.45</v>
      </c>
      <c r="R323" s="178">
        <f t="shared" si="450"/>
        <v>33.244852178600958</v>
      </c>
      <c r="S323" s="229">
        <f t="shared" si="451"/>
        <v>6.8464996318101212</v>
      </c>
      <c r="T323" s="178">
        <f>SUM(G$320:G323)</f>
        <v>1478.1100000000001</v>
      </c>
      <c r="U323" s="178">
        <f t="shared" si="455"/>
        <v>30.490937822782136</v>
      </c>
      <c r="V323" s="178">
        <f t="shared" si="456"/>
        <v>6.7697686345610908</v>
      </c>
      <c r="W323" s="263">
        <f t="shared" si="452"/>
        <v>1438.3399999999997</v>
      </c>
      <c r="X323" s="183">
        <f t="shared" si="457"/>
        <v>6.9254672237172299</v>
      </c>
      <c r="Y323" s="183">
        <f t="shared" si="453"/>
        <v>197.30940187130861</v>
      </c>
      <c r="Z323" s="265">
        <f t="shared" si="457"/>
        <v>7.1865845763574576E-2</v>
      </c>
    </row>
    <row r="324" spans="1:32" s="60" customFormat="1" ht="12" customHeight="1">
      <c r="A324" s="624"/>
      <c r="B324" s="305">
        <v>5</v>
      </c>
      <c r="C324" s="46" t="s">
        <v>25</v>
      </c>
      <c r="D324" s="61">
        <v>799.84</v>
      </c>
      <c r="E324" s="178">
        <f t="shared" si="445"/>
        <v>9.9194678833521177</v>
      </c>
      <c r="F324" s="229">
        <f t="shared" si="446"/>
        <v>16.708738855733742</v>
      </c>
      <c r="G324" s="155">
        <v>404.44</v>
      </c>
      <c r="H324" s="178">
        <f t="shared" si="447"/>
        <v>17.100005790723259</v>
      </c>
      <c r="I324" s="229">
        <f t="shared" si="448"/>
        <v>3.5379652859556687</v>
      </c>
      <c r="J324" s="183">
        <f t="shared" si="449"/>
        <v>395.40000000000003</v>
      </c>
      <c r="K324" s="178">
        <f t="shared" si="391"/>
        <v>3.4320393428900475</v>
      </c>
      <c r="L324" s="229">
        <f t="shared" si="454"/>
        <v>34.16579009874112</v>
      </c>
      <c r="M324" s="183">
        <f t="shared" si="374"/>
        <v>197.76481060231433</v>
      </c>
      <c r="N324" s="178">
        <f t="shared" si="392"/>
        <v>-6.1319705826521576</v>
      </c>
      <c r="O324" s="229">
        <f t="shared" si="339"/>
        <v>12.720718949230324</v>
      </c>
      <c r="P324" s="209"/>
      <c r="Q324" s="178">
        <f>SUM(D$320:D324)</f>
        <v>3716.29</v>
      </c>
      <c r="R324" s="178">
        <f t="shared" si="450"/>
        <v>27.42512300913782</v>
      </c>
      <c r="S324" s="229">
        <f t="shared" si="451"/>
        <v>8.8257342821165921</v>
      </c>
      <c r="T324" s="178">
        <f>SUM(G$320:G324)</f>
        <v>1882.5500000000002</v>
      </c>
      <c r="U324" s="178">
        <f t="shared" si="455"/>
        <v>27.361969000953913</v>
      </c>
      <c r="V324" s="178">
        <f t="shared" si="456"/>
        <v>6.0585574165779699</v>
      </c>
      <c r="W324" s="263">
        <f t="shared" si="452"/>
        <v>1833.7399999999998</v>
      </c>
      <c r="X324" s="183">
        <f t="shared" si="457"/>
        <v>11.82091481745724</v>
      </c>
      <c r="Y324" s="183">
        <f t="shared" si="453"/>
        <v>197.40724017954366</v>
      </c>
      <c r="Z324" s="265">
        <f t="shared" si="457"/>
        <v>2.6091028700962582</v>
      </c>
    </row>
    <row r="325" spans="1:32" s="60" customFormat="1" ht="12" customHeight="1">
      <c r="A325" s="624"/>
      <c r="B325" s="305">
        <v>6</v>
      </c>
      <c r="C325" s="65" t="s">
        <v>26</v>
      </c>
      <c r="D325" s="68">
        <v>873.5</v>
      </c>
      <c r="E325" s="179">
        <f t="shared" ref="E325:E330" si="458">((D325/D324)-1)*100</f>
        <v>9.2093418683736772</v>
      </c>
      <c r="F325" s="231">
        <f t="shared" ref="F325:F330" si="459">((D325/D313)-1)*100</f>
        <v>21.289122163903485</v>
      </c>
      <c r="G325" s="156">
        <v>428.42</v>
      </c>
      <c r="H325" s="179">
        <f t="shared" si="447"/>
        <v>5.9291860350113801</v>
      </c>
      <c r="I325" s="231">
        <f t="shared" si="448"/>
        <v>9.2267292150014057</v>
      </c>
      <c r="J325" s="181">
        <f t="shared" si="449"/>
        <v>445.08</v>
      </c>
      <c r="K325" s="179">
        <f t="shared" si="391"/>
        <v>12.564491654021225</v>
      </c>
      <c r="L325" s="231">
        <f t="shared" si="454"/>
        <v>35.715810336941622</v>
      </c>
      <c r="M325" s="181">
        <f t="shared" si="374"/>
        <v>203.88870734326127</v>
      </c>
      <c r="N325" s="179">
        <f t="shared" si="392"/>
        <v>3.0965553084474129</v>
      </c>
      <c r="O325" s="231">
        <f t="shared" si="339"/>
        <v>11.043444251780631</v>
      </c>
      <c r="P325" s="228"/>
      <c r="Q325" s="179">
        <f>SUM(D$320:D325)</f>
        <v>4589.79</v>
      </c>
      <c r="R325" s="179">
        <f t="shared" si="450"/>
        <v>23.504624235460625</v>
      </c>
      <c r="S325" s="231">
        <f t="shared" si="451"/>
        <v>10.996401520647737</v>
      </c>
      <c r="T325" s="179">
        <f>SUM(G$320:G325)</f>
        <v>2310.9700000000003</v>
      </c>
      <c r="U325" s="179">
        <f t="shared" si="455"/>
        <v>22.757430081538345</v>
      </c>
      <c r="V325" s="179">
        <f t="shared" si="456"/>
        <v>6.6319373950278093</v>
      </c>
      <c r="W325" s="266">
        <f t="shared" si="452"/>
        <v>2278.8199999999997</v>
      </c>
      <c r="X325" s="181">
        <f t="shared" si="457"/>
        <v>15.803114074314962</v>
      </c>
      <c r="Y325" s="181">
        <f t="shared" si="453"/>
        <v>198.60880928787478</v>
      </c>
      <c r="Z325" s="267">
        <f t="shared" si="457"/>
        <v>4.0930177508182952</v>
      </c>
    </row>
    <row r="326" spans="1:32" s="60" customFormat="1" ht="12" customHeight="1">
      <c r="A326" s="624"/>
      <c r="B326" s="305">
        <v>7</v>
      </c>
      <c r="C326" s="46" t="s">
        <v>27</v>
      </c>
      <c r="D326" s="61">
        <v>690.28</v>
      </c>
      <c r="E326" s="178">
        <f t="shared" si="458"/>
        <v>-20.975386376645677</v>
      </c>
      <c r="F326" s="229">
        <f t="shared" si="459"/>
        <v>-6.1277776266761013</v>
      </c>
      <c r="G326" s="155">
        <v>370.53</v>
      </c>
      <c r="H326" s="178">
        <f t="shared" ref="H326:H331" si="460">((G326/G325)-1)*100</f>
        <v>-13.512441062508762</v>
      </c>
      <c r="I326" s="229">
        <f t="shared" ref="I326:I331" si="461">((G326/G314)-1)*100</f>
        <v>8.3326024032979618</v>
      </c>
      <c r="J326" s="183">
        <f t="shared" ref="J326:J331" si="462">D326-G326</f>
        <v>319.75</v>
      </c>
      <c r="K326" s="178">
        <f t="shared" si="391"/>
        <v>-28.158982654803633</v>
      </c>
      <c r="L326" s="229">
        <f t="shared" si="454"/>
        <v>-18.702804403651076</v>
      </c>
      <c r="M326" s="183">
        <f t="shared" si="374"/>
        <v>186.29530672280248</v>
      </c>
      <c r="N326" s="178">
        <f t="shared" si="392"/>
        <v>-8.6289235189661806</v>
      </c>
      <c r="O326" s="229">
        <f t="shared" si="339"/>
        <v>-13.348133165066333</v>
      </c>
      <c r="P326" s="209"/>
      <c r="Q326" s="178">
        <f>SUM(D$320:D326)</f>
        <v>5280.07</v>
      </c>
      <c r="R326" s="178">
        <f t="shared" ref="R326:R331" si="463">((Q326/Q325)-1)*100</f>
        <v>15.039468036663983</v>
      </c>
      <c r="S326" s="229">
        <f t="shared" ref="S326:S331" si="464">((Q326/Q314)-1)*100</f>
        <v>8.4109789299485307</v>
      </c>
      <c r="T326" s="178">
        <f>SUM(G$320:G326)</f>
        <v>2681.5</v>
      </c>
      <c r="U326" s="178">
        <f t="shared" si="455"/>
        <v>16.033527047084117</v>
      </c>
      <c r="V326" s="178">
        <f t="shared" si="456"/>
        <v>6.8637492179000503</v>
      </c>
      <c r="W326" s="263">
        <f t="shared" ref="W326:W331" si="465">Q326-T326</f>
        <v>2598.5699999999997</v>
      </c>
      <c r="X326" s="183">
        <f t="shared" si="457"/>
        <v>10.055269677911149</v>
      </c>
      <c r="Y326" s="183">
        <f t="shared" ref="Y326:Y331" si="466">(Q326/T326)*100</f>
        <v>196.90732798806636</v>
      </c>
      <c r="Z326" s="265">
        <f t="shared" si="457"/>
        <v>1.4478527315129108</v>
      </c>
    </row>
    <row r="327" spans="1:32" s="60" customFormat="1" ht="12" customHeight="1">
      <c r="A327" s="624"/>
      <c r="B327" s="305">
        <v>8</v>
      </c>
      <c r="C327" s="46" t="s">
        <v>28</v>
      </c>
      <c r="D327" s="61">
        <v>480.89</v>
      </c>
      <c r="E327" s="178">
        <f t="shared" si="458"/>
        <v>-30.334067334994497</v>
      </c>
      <c r="F327" s="229">
        <f t="shared" si="459"/>
        <v>1.1059016462376281</v>
      </c>
      <c r="G327" s="155">
        <v>261.95</v>
      </c>
      <c r="H327" s="178">
        <f t="shared" si="460"/>
        <v>-29.303969988934764</v>
      </c>
      <c r="I327" s="229">
        <f t="shared" si="461"/>
        <v>20.658682634730539</v>
      </c>
      <c r="J327" s="183">
        <f t="shared" si="462"/>
        <v>218.94</v>
      </c>
      <c r="K327" s="178">
        <f t="shared" si="391"/>
        <v>-31.527756059421421</v>
      </c>
      <c r="L327" s="229">
        <f t="shared" si="454"/>
        <v>-15.313503268479467</v>
      </c>
      <c r="M327" s="183">
        <f t="shared" si="374"/>
        <v>183.58083603741173</v>
      </c>
      <c r="N327" s="178">
        <f t="shared" si="392"/>
        <v>-1.4570794794255049</v>
      </c>
      <c r="O327" s="229">
        <f t="shared" si="339"/>
        <v>-16.205034367634319</v>
      </c>
      <c r="P327" s="209"/>
      <c r="Q327" s="178">
        <f>SUM(D$320:D327)</f>
        <v>5760.96</v>
      </c>
      <c r="R327" s="178">
        <f t="shared" si="463"/>
        <v>9.1076444062294648</v>
      </c>
      <c r="S327" s="229">
        <f t="shared" si="464"/>
        <v>7.7610572291691993</v>
      </c>
      <c r="T327" s="178">
        <f>SUM(G$320:G327)</f>
        <v>2943.45</v>
      </c>
      <c r="U327" s="178">
        <f t="shared" si="455"/>
        <v>9.768786127167628</v>
      </c>
      <c r="V327" s="178">
        <f t="shared" si="456"/>
        <v>7.9622354999504985</v>
      </c>
      <c r="W327" s="263">
        <f t="shared" si="465"/>
        <v>2817.51</v>
      </c>
      <c r="X327" s="183">
        <f t="shared" si="457"/>
        <v>7.5516857020704542</v>
      </c>
      <c r="Y327" s="183">
        <f t="shared" si="466"/>
        <v>195.72134739846101</v>
      </c>
      <c r="Z327" s="265">
        <f t="shared" si="457"/>
        <v>-0.18634133486554738</v>
      </c>
    </row>
    <row r="328" spans="1:32" s="60" customFormat="1" ht="12" customHeight="1">
      <c r="A328" s="624"/>
      <c r="B328" s="305">
        <v>9</v>
      </c>
      <c r="C328" s="65" t="s">
        <v>29</v>
      </c>
      <c r="D328" s="68">
        <v>706.31</v>
      </c>
      <c r="E328" s="179">
        <f t="shared" si="458"/>
        <v>46.875584853084895</v>
      </c>
      <c r="F328" s="231">
        <f t="shared" si="459"/>
        <v>-12.245455787891224</v>
      </c>
      <c r="G328" s="156">
        <v>450.49</v>
      </c>
      <c r="H328" s="179">
        <f t="shared" si="460"/>
        <v>71.975567856461169</v>
      </c>
      <c r="I328" s="231">
        <f t="shared" si="461"/>
        <v>16.495991724851322</v>
      </c>
      <c r="J328" s="181">
        <f t="shared" si="462"/>
        <v>255.81999999999994</v>
      </c>
      <c r="K328" s="179">
        <f t="shared" si="391"/>
        <v>16.844797661459744</v>
      </c>
      <c r="L328" s="231">
        <f t="shared" ref="L328:L333" si="467">((J328/J316)-1)*100</f>
        <v>-38.823923284788499</v>
      </c>
      <c r="M328" s="181">
        <f t="shared" si="374"/>
        <v>156.78705409665031</v>
      </c>
      <c r="N328" s="179">
        <f t="shared" si="392"/>
        <v>-14.595086567369774</v>
      </c>
      <c r="O328" s="231">
        <f t="shared" si="339"/>
        <v>-24.671619243884514</v>
      </c>
      <c r="P328" s="228"/>
      <c r="Q328" s="179">
        <f>SUM(D$320:D328)</f>
        <v>6467.27</v>
      </c>
      <c r="R328" s="179">
        <f t="shared" si="463"/>
        <v>12.260283008387507</v>
      </c>
      <c r="S328" s="231">
        <f t="shared" si="464"/>
        <v>5.1431330597699221</v>
      </c>
      <c r="T328" s="179">
        <f>SUM(G$320:G328)</f>
        <v>3393.9399999999996</v>
      </c>
      <c r="U328" s="179">
        <f t="shared" ref="U328:U333" si="468">((T328/T327)-1)*100</f>
        <v>15.304829366899387</v>
      </c>
      <c r="V328" s="179">
        <f t="shared" ref="V328:V333" si="469">((T328/T316)-1)*100</f>
        <v>9.0222834693726828</v>
      </c>
      <c r="W328" s="266">
        <f t="shared" si="465"/>
        <v>3073.3300000000008</v>
      </c>
      <c r="X328" s="181">
        <f t="shared" ref="X328:Z333" si="470">((W328/W316)-1)*100</f>
        <v>1.1679312671790898</v>
      </c>
      <c r="Y328" s="181">
        <f t="shared" si="466"/>
        <v>190.55345704402555</v>
      </c>
      <c r="Z328" s="267">
        <f t="shared" si="470"/>
        <v>-3.5581261794911168</v>
      </c>
    </row>
    <row r="329" spans="1:32" s="60" customFormat="1" ht="12" customHeight="1">
      <c r="A329" s="624"/>
      <c r="B329" s="305">
        <v>10</v>
      </c>
      <c r="C329" s="46" t="s">
        <v>30</v>
      </c>
      <c r="D329" s="61">
        <v>752.82</v>
      </c>
      <c r="E329" s="178">
        <f t="shared" si="458"/>
        <v>6.5849272982118512</v>
      </c>
      <c r="F329" s="229">
        <f t="shared" si="459"/>
        <v>-0.8037737837980119</v>
      </c>
      <c r="G329" s="155">
        <v>440.58</v>
      </c>
      <c r="H329" s="178">
        <f t="shared" si="460"/>
        <v>-2.1998268552021139</v>
      </c>
      <c r="I329" s="229">
        <f t="shared" si="461"/>
        <v>8.2479545957101728</v>
      </c>
      <c r="J329" s="183">
        <f t="shared" si="462"/>
        <v>312.24000000000007</v>
      </c>
      <c r="K329" s="178">
        <f t="shared" si="391"/>
        <v>22.054569619263596</v>
      </c>
      <c r="L329" s="229">
        <f t="shared" si="467"/>
        <v>-11.272768605609363</v>
      </c>
      <c r="M329" s="183">
        <f t="shared" si="374"/>
        <v>170.87021653275229</v>
      </c>
      <c r="N329" s="178">
        <f t="shared" si="392"/>
        <v>8.9823503077113287</v>
      </c>
      <c r="O329" s="229">
        <f t="shared" si="339"/>
        <v>-8.362031793870873</v>
      </c>
      <c r="P329" s="209"/>
      <c r="Q329" s="178">
        <f>SUM(D$320:D329)</f>
        <v>7220.09</v>
      </c>
      <c r="R329" s="178">
        <f t="shared" si="463"/>
        <v>11.640460348802506</v>
      </c>
      <c r="S329" s="229">
        <f t="shared" si="464"/>
        <v>4.4899737186389288</v>
      </c>
      <c r="T329" s="178">
        <f>SUM(G$320:G329)</f>
        <v>3834.5199999999995</v>
      </c>
      <c r="U329" s="178">
        <f t="shared" si="468"/>
        <v>12.98137268189774</v>
      </c>
      <c r="V329" s="178">
        <f t="shared" si="469"/>
        <v>8.9327515283743821</v>
      </c>
      <c r="W329" s="263">
        <f t="shared" si="465"/>
        <v>3385.5700000000006</v>
      </c>
      <c r="X329" s="183">
        <f t="shared" si="470"/>
        <v>-0.12360757103748732</v>
      </c>
      <c r="Y329" s="183">
        <f t="shared" si="466"/>
        <v>188.29188529463926</v>
      </c>
      <c r="Z329" s="265">
        <f t="shared" si="470"/>
        <v>-4.0784591845898666</v>
      </c>
    </row>
    <row r="330" spans="1:32" s="60" customFormat="1" ht="12" customHeight="1">
      <c r="A330" s="624"/>
      <c r="B330" s="305">
        <v>11</v>
      </c>
      <c r="C330" s="46" t="s">
        <v>31</v>
      </c>
      <c r="D330" s="61">
        <v>729.53</v>
      </c>
      <c r="E330" s="178">
        <f t="shared" si="458"/>
        <v>-3.0937010175075108</v>
      </c>
      <c r="F330" s="229">
        <f t="shared" si="459"/>
        <v>6.5442808739338609</v>
      </c>
      <c r="G330" s="155">
        <v>414.62</v>
      </c>
      <c r="H330" s="178">
        <f t="shared" si="460"/>
        <v>-5.892232965636202</v>
      </c>
      <c r="I330" s="229">
        <f t="shared" si="461"/>
        <v>15.770369129390737</v>
      </c>
      <c r="J330" s="183">
        <f t="shared" si="462"/>
        <v>314.90999999999997</v>
      </c>
      <c r="K330" s="178">
        <f t="shared" si="391"/>
        <v>0.85511145272862965</v>
      </c>
      <c r="L330" s="229">
        <f t="shared" si="467"/>
        <v>-3.5733970237001866</v>
      </c>
      <c r="M330" s="183">
        <f t="shared" si="374"/>
        <v>175.95147363851237</v>
      </c>
      <c r="N330" s="178">
        <f t="shared" si="392"/>
        <v>2.9737523653141196</v>
      </c>
      <c r="O330" s="229">
        <f t="shared" si="339"/>
        <v>-7.9693001973115791</v>
      </c>
      <c r="P330" s="209"/>
      <c r="Q330" s="178">
        <f>SUM(D$320:D330)</f>
        <v>7949.62</v>
      </c>
      <c r="R330" s="178">
        <f t="shared" si="463"/>
        <v>10.1041676765802</v>
      </c>
      <c r="S330" s="229">
        <f t="shared" si="464"/>
        <v>4.6751885560190276</v>
      </c>
      <c r="T330" s="178">
        <f>SUM(G$320:G330)</f>
        <v>4249.1399999999994</v>
      </c>
      <c r="U330" s="178">
        <f t="shared" si="468"/>
        <v>10.812826638014661</v>
      </c>
      <c r="V330" s="178">
        <f t="shared" si="469"/>
        <v>9.5641815059486213</v>
      </c>
      <c r="W330" s="263">
        <f t="shared" si="465"/>
        <v>3700.4800000000005</v>
      </c>
      <c r="X330" s="183">
        <f t="shared" si="470"/>
        <v>-0.42676396669845129</v>
      </c>
      <c r="Y330" s="183">
        <f t="shared" si="466"/>
        <v>187.08774010740999</v>
      </c>
      <c r="Z330" s="265">
        <f t="shared" si="470"/>
        <v>-4.4622182931783776</v>
      </c>
    </row>
    <row r="331" spans="1:32" s="60" customFormat="1" ht="12" customHeight="1">
      <c r="A331" s="625"/>
      <c r="B331" s="306">
        <v>12</v>
      </c>
      <c r="C331" s="65" t="s">
        <v>32</v>
      </c>
      <c r="D331" s="68">
        <v>590.09</v>
      </c>
      <c r="E331" s="179">
        <f t="shared" ref="E331:E336" si="471">((D331/D330)-1)*100</f>
        <v>-19.113675928337415</v>
      </c>
      <c r="F331" s="231">
        <f t="shared" ref="F331:F336" si="472">((D331/D319)-1)*100</f>
        <v>7.9683097303033801</v>
      </c>
      <c r="G331" s="156">
        <v>329.05</v>
      </c>
      <c r="H331" s="179">
        <f t="shared" si="460"/>
        <v>-20.638174714196133</v>
      </c>
      <c r="I331" s="231">
        <f t="shared" si="461"/>
        <v>15.399452900329669</v>
      </c>
      <c r="J331" s="181">
        <f t="shared" si="462"/>
        <v>261.04000000000002</v>
      </c>
      <c r="K331" s="179">
        <f t="shared" si="391"/>
        <v>-17.106474865834663</v>
      </c>
      <c r="L331" s="231">
        <f t="shared" si="467"/>
        <v>-0.13771996939554443</v>
      </c>
      <c r="M331" s="181">
        <f t="shared" si="374"/>
        <v>179.33140860051665</v>
      </c>
      <c r="N331" s="179">
        <f t="shared" si="392"/>
        <v>1.9209472317056386</v>
      </c>
      <c r="O331" s="231">
        <f t="shared" si="339"/>
        <v>-6.4394960142874824</v>
      </c>
      <c r="P331" s="228"/>
      <c r="Q331" s="179">
        <f>SUM(D$320:D331)</f>
        <v>8539.7099999999991</v>
      </c>
      <c r="R331" s="179">
        <f t="shared" si="463"/>
        <v>7.422870527144676</v>
      </c>
      <c r="S331" s="231">
        <f t="shared" si="464"/>
        <v>4.8962670892139792</v>
      </c>
      <c r="T331" s="179">
        <f>SUM(G$320:G331)</f>
        <v>4578.1899999999996</v>
      </c>
      <c r="U331" s="179">
        <f t="shared" si="468"/>
        <v>7.7439199461538211</v>
      </c>
      <c r="V331" s="179">
        <f t="shared" si="469"/>
        <v>9.9638272933400209</v>
      </c>
      <c r="W331" s="266">
        <f t="shared" si="465"/>
        <v>3961.5199999999995</v>
      </c>
      <c r="X331" s="181">
        <f t="shared" si="470"/>
        <v>-0.40776923579726176</v>
      </c>
      <c r="Y331" s="181">
        <f t="shared" si="466"/>
        <v>186.53026632795931</v>
      </c>
      <c r="Z331" s="267">
        <f t="shared" si="470"/>
        <v>-4.6083883481135901</v>
      </c>
    </row>
    <row r="332" spans="1:32" s="60" customFormat="1" ht="12" customHeight="1">
      <c r="A332" s="623">
        <v>2016</v>
      </c>
      <c r="B332" s="304">
        <v>1</v>
      </c>
      <c r="C332" s="79" t="s">
        <v>21</v>
      </c>
      <c r="D332" s="82">
        <v>596.16999999999996</v>
      </c>
      <c r="E332" s="180">
        <f t="shared" si="471"/>
        <v>1.0303513023437016</v>
      </c>
      <c r="F332" s="233">
        <f t="shared" si="472"/>
        <v>-9.6493089233753775</v>
      </c>
      <c r="G332" s="153">
        <v>346.82</v>
      </c>
      <c r="H332" s="180">
        <f t="shared" ref="H332:H337" si="473">((G332/G331)-1)*100</f>
        <v>5.400395076736042</v>
      </c>
      <c r="I332" s="233">
        <f t="shared" ref="I332:I337" si="474">((G332/G320)-1)*100</f>
        <v>0.95476509285672417</v>
      </c>
      <c r="J332" s="182">
        <f t="shared" ref="J332:J337" si="475">D332-G332</f>
        <v>249.34999999999997</v>
      </c>
      <c r="K332" s="180">
        <f t="shared" si="391"/>
        <v>-4.4782408826233748</v>
      </c>
      <c r="L332" s="233">
        <f t="shared" si="467"/>
        <v>-21.166613974075254</v>
      </c>
      <c r="M332" s="182">
        <f t="shared" si="374"/>
        <v>171.89608442419697</v>
      </c>
      <c r="N332" s="180">
        <f t="shared" si="392"/>
        <v>-4.1461360474130959</v>
      </c>
      <c r="O332" s="233">
        <f t="shared" si="339"/>
        <v>-10.503787519567432</v>
      </c>
      <c r="P332" s="281"/>
      <c r="Q332" s="180">
        <f>SUM(D$332:D332)</f>
        <v>596.16999999999996</v>
      </c>
      <c r="R332" s="180">
        <f t="shared" ref="R332:R337" si="476">((Q332/Q331)-1)*100</f>
        <v>-93.018849586227176</v>
      </c>
      <c r="S332" s="233">
        <f t="shared" ref="S332:S337" si="477">((Q332/Q320)-1)*100</f>
        <v>-9.6493089233753775</v>
      </c>
      <c r="T332" s="180">
        <f>SUM(G$332:G332)</f>
        <v>346.82</v>
      </c>
      <c r="U332" s="180">
        <f t="shared" si="468"/>
        <v>-92.424517112658052</v>
      </c>
      <c r="V332" s="180">
        <f t="shared" si="469"/>
        <v>0.95476509285672417</v>
      </c>
      <c r="W332" s="268">
        <f t="shared" ref="W332:W337" si="478">Q332-T332</f>
        <v>249.34999999999997</v>
      </c>
      <c r="X332" s="182">
        <f t="shared" si="470"/>
        <v>-21.166613974075254</v>
      </c>
      <c r="Y332" s="182">
        <f t="shared" ref="Y332:Y337" si="479">(Q332/T332)*100</f>
        <v>171.89608442419697</v>
      </c>
      <c r="Z332" s="269">
        <f t="shared" si="470"/>
        <v>-10.503787519567432</v>
      </c>
      <c r="AC332" s="388"/>
      <c r="AE332" s="60">
        <v>346.82</v>
      </c>
      <c r="AF332" s="388">
        <f>G332-AE332</f>
        <v>0</v>
      </c>
    </row>
    <row r="333" spans="1:32" s="60" customFormat="1" ht="12" customHeight="1">
      <c r="A333" s="624"/>
      <c r="B333" s="305">
        <v>2</v>
      </c>
      <c r="C333" s="46" t="s">
        <v>22</v>
      </c>
      <c r="D333" s="61">
        <v>689.03</v>
      </c>
      <c r="E333" s="178">
        <f t="shared" si="471"/>
        <v>15.576094067128498</v>
      </c>
      <c r="F333" s="229">
        <f t="shared" si="472"/>
        <v>-8.2944034072003792</v>
      </c>
      <c r="G333" s="155">
        <v>400.94</v>
      </c>
      <c r="H333" s="178">
        <f t="shared" si="473"/>
        <v>15.604636410818284</v>
      </c>
      <c r="I333" s="229">
        <f t="shared" si="474"/>
        <v>4.5203336809176209</v>
      </c>
      <c r="J333" s="183">
        <f t="shared" si="475"/>
        <v>288.08999999999997</v>
      </c>
      <c r="K333" s="178">
        <f t="shared" si="391"/>
        <v>15.536394626027672</v>
      </c>
      <c r="L333" s="229">
        <f t="shared" si="467"/>
        <v>-21.661454792658063</v>
      </c>
      <c r="M333" s="183">
        <f t="shared" si="374"/>
        <v>171.85364393674865</v>
      </c>
      <c r="N333" s="178">
        <f t="shared" si="392"/>
        <v>-2.4689618492756971E-2</v>
      </c>
      <c r="O333" s="229">
        <f t="shared" ref="O333:O352" si="480">((M333/M321)-1)*100</f>
        <v>-12.260520643991779</v>
      </c>
      <c r="P333" s="209"/>
      <c r="Q333" s="178">
        <f>SUM(D$332:D333)</f>
        <v>1285.1999999999998</v>
      </c>
      <c r="R333" s="178">
        <f t="shared" si="476"/>
        <v>115.57609406712848</v>
      </c>
      <c r="S333" s="229">
        <f t="shared" si="477"/>
        <v>-8.927926076573689</v>
      </c>
      <c r="T333" s="178">
        <f>SUM(G$332:G333)</f>
        <v>747.76</v>
      </c>
      <c r="U333" s="178">
        <f t="shared" si="468"/>
        <v>115.6046364108183</v>
      </c>
      <c r="V333" s="178">
        <f t="shared" si="469"/>
        <v>2.8357675275737737</v>
      </c>
      <c r="W333" s="263">
        <f t="shared" si="478"/>
        <v>537.43999999999983</v>
      </c>
      <c r="X333" s="183">
        <f t="shared" si="470"/>
        <v>-21.432643812586814</v>
      </c>
      <c r="Y333" s="183">
        <f t="shared" si="479"/>
        <v>171.87332834064404</v>
      </c>
      <c r="Z333" s="265">
        <f t="shared" si="470"/>
        <v>-11.439301603883301</v>
      </c>
      <c r="AC333" s="388"/>
      <c r="AE333" s="60">
        <v>400.94</v>
      </c>
      <c r="AF333" s="388">
        <f t="shared" ref="AF333:AF343" si="481">G333-AE333</f>
        <v>0</v>
      </c>
    </row>
    <row r="334" spans="1:32" s="60" customFormat="1" ht="12" customHeight="1">
      <c r="A334" s="624"/>
      <c r="B334" s="305">
        <v>3</v>
      </c>
      <c r="C334" s="65" t="s">
        <v>23</v>
      </c>
      <c r="D334" s="68">
        <v>723.86</v>
      </c>
      <c r="E334" s="179">
        <f t="shared" si="471"/>
        <v>5.0549322961264354</v>
      </c>
      <c r="F334" s="231">
        <f t="shared" si="472"/>
        <v>-6.9110082304526754</v>
      </c>
      <c r="G334" s="156">
        <v>373.46</v>
      </c>
      <c r="H334" s="179">
        <f t="shared" si="473"/>
        <v>-6.853893350626028</v>
      </c>
      <c r="I334" s="231">
        <f t="shared" si="474"/>
        <v>-7.9217929436130046</v>
      </c>
      <c r="J334" s="181">
        <f t="shared" si="475"/>
        <v>350.40000000000003</v>
      </c>
      <c r="K334" s="179">
        <f t="shared" si="391"/>
        <v>21.628657711131961</v>
      </c>
      <c r="L334" s="231">
        <f t="shared" ref="L334:L340" si="482">((J334/J322)-1)*100</f>
        <v>-5.8089836294723307</v>
      </c>
      <c r="M334" s="181">
        <f t="shared" si="374"/>
        <v>193.82530927006908</v>
      </c>
      <c r="N334" s="179">
        <f t="shared" si="392"/>
        <v>12.785102969016581</v>
      </c>
      <c r="O334" s="231">
        <f t="shared" si="480"/>
        <v>1.0977458678592011</v>
      </c>
      <c r="P334" s="228"/>
      <c r="Q334" s="179">
        <f>SUM(D$332:D334)</f>
        <v>2009.06</v>
      </c>
      <c r="R334" s="179">
        <f t="shared" si="476"/>
        <v>56.32275132275133</v>
      </c>
      <c r="S334" s="231">
        <f t="shared" si="477"/>
        <v>-8.2113861996811028</v>
      </c>
      <c r="T334" s="179">
        <f>SUM(G$332:G334)</f>
        <v>1121.22</v>
      </c>
      <c r="U334" s="179">
        <f t="shared" ref="U334:U339" si="483">((T334/T333)-1)*100</f>
        <v>49.943832245640316</v>
      </c>
      <c r="V334" s="179">
        <f t="shared" ref="V334:V339" si="484">((T334/T322)-1)*100</f>
        <v>-1.016129174648861</v>
      </c>
      <c r="W334" s="266">
        <f t="shared" si="478"/>
        <v>887.83999999999992</v>
      </c>
      <c r="X334" s="181">
        <f t="shared" ref="X334:Z339" si="485">((W334/W322)-1)*100</f>
        <v>-15.929019184516036</v>
      </c>
      <c r="Y334" s="181">
        <f t="shared" si="479"/>
        <v>179.18517329337683</v>
      </c>
      <c r="Z334" s="267">
        <f t="shared" si="485"/>
        <v>-7.2691206810124527</v>
      </c>
      <c r="AC334" s="388"/>
      <c r="AE334" s="60">
        <v>373.46</v>
      </c>
      <c r="AF334" s="388">
        <f t="shared" si="481"/>
        <v>0</v>
      </c>
    </row>
    <row r="335" spans="1:32" s="60" customFormat="1" ht="12" customHeight="1">
      <c r="A335" s="624"/>
      <c r="B335" s="305">
        <v>4</v>
      </c>
      <c r="C335" s="46" t="s">
        <v>24</v>
      </c>
      <c r="D335" s="61">
        <v>782.03</v>
      </c>
      <c r="E335" s="178">
        <f t="shared" si="471"/>
        <v>8.036084325698333</v>
      </c>
      <c r="F335" s="229">
        <f t="shared" si="472"/>
        <v>7.4718962152653612</v>
      </c>
      <c r="G335" s="155">
        <v>430.01</v>
      </c>
      <c r="H335" s="178">
        <f t="shared" si="473"/>
        <v>15.142183901890437</v>
      </c>
      <c r="I335" s="229">
        <f t="shared" si="474"/>
        <v>24.503445480340492</v>
      </c>
      <c r="J335" s="183">
        <f t="shared" si="475"/>
        <v>352.02</v>
      </c>
      <c r="K335" s="178">
        <f t="shared" si="391"/>
        <v>0.46232876712326565</v>
      </c>
      <c r="L335" s="229">
        <f t="shared" si="482"/>
        <v>-7.9156639112692222</v>
      </c>
      <c r="M335" s="183">
        <f t="shared" si="374"/>
        <v>181.86321248343063</v>
      </c>
      <c r="N335" s="178">
        <f t="shared" si="392"/>
        <v>-6.1715865857182255</v>
      </c>
      <c r="O335" s="229">
        <f t="shared" si="480"/>
        <v>-13.679580672941649</v>
      </c>
      <c r="P335" s="209"/>
      <c r="Q335" s="178">
        <f>SUM(D$332:D335)</f>
        <v>2791.09</v>
      </c>
      <c r="R335" s="178">
        <f t="shared" si="476"/>
        <v>38.925168984500225</v>
      </c>
      <c r="S335" s="229">
        <f t="shared" si="477"/>
        <v>-4.2983764508220501</v>
      </c>
      <c r="T335" s="178">
        <f>SUM(G$332:G335)</f>
        <v>1551.23</v>
      </c>
      <c r="U335" s="178">
        <f t="shared" si="483"/>
        <v>38.351973742887211</v>
      </c>
      <c r="V335" s="178">
        <f t="shared" si="484"/>
        <v>4.9468578116648843</v>
      </c>
      <c r="W335" s="263">
        <f t="shared" si="478"/>
        <v>1239.8600000000001</v>
      </c>
      <c r="X335" s="183">
        <f t="shared" si="485"/>
        <v>-13.799240791467914</v>
      </c>
      <c r="Y335" s="183">
        <f t="shared" si="479"/>
        <v>179.9275413703964</v>
      </c>
      <c r="Z335" s="265">
        <f t="shared" si="485"/>
        <v>-8.8094436129552598</v>
      </c>
      <c r="AC335" s="388"/>
      <c r="AE335" s="60">
        <v>430.01</v>
      </c>
      <c r="AF335" s="388">
        <f t="shared" si="481"/>
        <v>0</v>
      </c>
    </row>
    <row r="336" spans="1:32" s="60" customFormat="1" ht="12" customHeight="1">
      <c r="A336" s="624"/>
      <c r="B336" s="305">
        <v>5</v>
      </c>
      <c r="C336" s="46" t="s">
        <v>25</v>
      </c>
      <c r="D336" s="61">
        <v>875.85</v>
      </c>
      <c r="E336" s="178">
        <f t="shared" si="471"/>
        <v>11.996982212958596</v>
      </c>
      <c r="F336" s="229">
        <f t="shared" si="472"/>
        <v>9.5031506301260329</v>
      </c>
      <c r="G336" s="155">
        <v>431.98</v>
      </c>
      <c r="H336" s="178">
        <f t="shared" si="473"/>
        <v>0.45812888072371827</v>
      </c>
      <c r="I336" s="229">
        <f t="shared" si="474"/>
        <v>6.8094154880822932</v>
      </c>
      <c r="J336" s="183">
        <f t="shared" si="475"/>
        <v>443.87</v>
      </c>
      <c r="K336" s="178">
        <f t="shared" si="391"/>
        <v>26.092267484802001</v>
      </c>
      <c r="L336" s="229">
        <f t="shared" si="482"/>
        <v>12.258472432979261</v>
      </c>
      <c r="M336" s="183">
        <f t="shared" si="374"/>
        <v>202.75244224269642</v>
      </c>
      <c r="N336" s="178">
        <f t="shared" si="392"/>
        <v>11.486231588023333</v>
      </c>
      <c r="O336" s="229">
        <f t="shared" si="480"/>
        <v>2.5220015761103776</v>
      </c>
      <c r="P336" s="209"/>
      <c r="Q336" s="178">
        <f>SUM(D$332:D336)</f>
        <v>3666.94</v>
      </c>
      <c r="R336" s="178">
        <f t="shared" si="476"/>
        <v>31.38021346499038</v>
      </c>
      <c r="S336" s="229">
        <f t="shared" si="477"/>
        <v>-1.3279372707727277</v>
      </c>
      <c r="T336" s="178">
        <f>SUM(G$332:G336)</f>
        <v>1983.21</v>
      </c>
      <c r="U336" s="178">
        <f t="shared" si="483"/>
        <v>27.847579017940593</v>
      </c>
      <c r="V336" s="178">
        <f t="shared" si="484"/>
        <v>5.3470027356510963</v>
      </c>
      <c r="W336" s="263">
        <f t="shared" si="478"/>
        <v>1683.73</v>
      </c>
      <c r="X336" s="183">
        <f t="shared" si="485"/>
        <v>-8.1805490418488844</v>
      </c>
      <c r="Y336" s="183">
        <f t="shared" si="479"/>
        <v>184.89922902768743</v>
      </c>
      <c r="Z336" s="265">
        <f t="shared" si="485"/>
        <v>-6.3361461010650322</v>
      </c>
      <c r="AC336" s="388"/>
      <c r="AE336" s="60">
        <v>431.98</v>
      </c>
      <c r="AF336" s="388">
        <f t="shared" si="481"/>
        <v>0</v>
      </c>
    </row>
    <row r="337" spans="1:32" s="60" customFormat="1" ht="12" customHeight="1">
      <c r="A337" s="624"/>
      <c r="B337" s="305">
        <v>6</v>
      </c>
      <c r="C337" s="65" t="s">
        <v>26</v>
      </c>
      <c r="D337" s="68">
        <v>800.37</v>
      </c>
      <c r="E337" s="179">
        <f t="shared" ref="E337:E342" si="486">((D337/D336)-1)*100</f>
        <v>-8.6179140263743843</v>
      </c>
      <c r="F337" s="231">
        <f t="shared" ref="F337:F342" si="487">((D337/D325)-1)*100</f>
        <v>-8.3720663995420672</v>
      </c>
      <c r="G337" s="156">
        <v>427.78</v>
      </c>
      <c r="H337" s="179">
        <f t="shared" si="473"/>
        <v>-0.97226723459420406</v>
      </c>
      <c r="I337" s="231">
        <f t="shared" si="474"/>
        <v>-0.14938611642781874</v>
      </c>
      <c r="J337" s="181">
        <f t="shared" si="475"/>
        <v>372.59000000000003</v>
      </c>
      <c r="K337" s="179">
        <f t="shared" si="391"/>
        <v>-16.058755942055104</v>
      </c>
      <c r="L337" s="231">
        <f t="shared" si="482"/>
        <v>-16.286959647703767</v>
      </c>
      <c r="M337" s="181">
        <f t="shared" si="374"/>
        <v>187.09850857917621</v>
      </c>
      <c r="N337" s="179">
        <f t="shared" si="392"/>
        <v>-7.7207127521464418</v>
      </c>
      <c r="O337" s="231">
        <f t="shared" si="480"/>
        <v>-8.2349822032161679</v>
      </c>
      <c r="P337" s="228"/>
      <c r="Q337" s="179">
        <f>SUM(D$332:D337)</f>
        <v>4467.3100000000004</v>
      </c>
      <c r="R337" s="179">
        <f t="shared" si="476"/>
        <v>21.826645650051546</v>
      </c>
      <c r="S337" s="231">
        <f t="shared" si="477"/>
        <v>-2.6685316757411481</v>
      </c>
      <c r="T337" s="179">
        <f>SUM(G$332:G337)</f>
        <v>2410.9899999999998</v>
      </c>
      <c r="U337" s="179">
        <f t="shared" si="483"/>
        <v>21.570080828555717</v>
      </c>
      <c r="V337" s="179">
        <f t="shared" si="484"/>
        <v>4.3280527224498488</v>
      </c>
      <c r="W337" s="266">
        <f t="shared" si="478"/>
        <v>2056.3200000000006</v>
      </c>
      <c r="X337" s="181">
        <f t="shared" si="485"/>
        <v>-9.7638251375711587</v>
      </c>
      <c r="Y337" s="181">
        <f t="shared" si="479"/>
        <v>185.2894454145393</v>
      </c>
      <c r="Z337" s="267">
        <f t="shared" si="485"/>
        <v>-6.7063308627109519</v>
      </c>
      <c r="AC337" s="388"/>
      <c r="AE337" s="60">
        <v>427.78</v>
      </c>
      <c r="AF337" s="388">
        <f t="shared" si="481"/>
        <v>0</v>
      </c>
    </row>
    <row r="338" spans="1:32" s="60" customFormat="1" ht="12" customHeight="1">
      <c r="A338" s="624"/>
      <c r="B338" s="305">
        <v>7</v>
      </c>
      <c r="C338" s="46" t="s">
        <v>27</v>
      </c>
      <c r="D338" s="61">
        <v>527.26</v>
      </c>
      <c r="E338" s="178">
        <f t="shared" si="486"/>
        <v>-34.122968127241151</v>
      </c>
      <c r="F338" s="229">
        <f t="shared" si="487"/>
        <v>-23.616503447876227</v>
      </c>
      <c r="G338" s="155">
        <v>265.72000000000003</v>
      </c>
      <c r="H338" s="178">
        <f t="shared" ref="H338:H343" si="488">((G338/G337)-1)*100</f>
        <v>-37.883959044368588</v>
      </c>
      <c r="I338" s="229">
        <f t="shared" ref="I338:I343" si="489">((G338/G326)-1)*100</f>
        <v>-28.2865085148301</v>
      </c>
      <c r="J338" s="183">
        <f t="shared" ref="J338:J343" si="490">D338-G338</f>
        <v>261.53999999999996</v>
      </c>
      <c r="K338" s="178">
        <f t="shared" si="391"/>
        <v>-29.804879358007476</v>
      </c>
      <c r="L338" s="229">
        <f t="shared" si="482"/>
        <v>-18.204847537138402</v>
      </c>
      <c r="M338" s="183">
        <f t="shared" si="374"/>
        <v>198.4269155502032</v>
      </c>
      <c r="N338" s="178">
        <f t="shared" si="392"/>
        <v>6.0547820808700026</v>
      </c>
      <c r="O338" s="229">
        <f t="shared" si="480"/>
        <v>6.5120313768569194</v>
      </c>
      <c r="P338" s="209"/>
      <c r="Q338" s="178">
        <f>SUM(D$332:D338)</f>
        <v>4994.5700000000006</v>
      </c>
      <c r="R338" s="178">
        <f t="shared" ref="R338:R343" si="491">((Q338/Q337)-1)*100</f>
        <v>11.802628427398144</v>
      </c>
      <c r="S338" s="229">
        <f t="shared" ref="S338:S343" si="492">((Q338/Q326)-1)*100</f>
        <v>-5.4071252843238664</v>
      </c>
      <c r="T338" s="178">
        <f>SUM(G$332:G338)</f>
        <v>2676.71</v>
      </c>
      <c r="U338" s="178">
        <f t="shared" si="483"/>
        <v>11.021198760675087</v>
      </c>
      <c r="V338" s="178">
        <f t="shared" si="484"/>
        <v>-0.17863136304306915</v>
      </c>
      <c r="W338" s="263">
        <f t="shared" ref="W338:W343" si="493">Q338-T338</f>
        <v>2317.8600000000006</v>
      </c>
      <c r="X338" s="183">
        <f t="shared" si="485"/>
        <v>-10.802479825442424</v>
      </c>
      <c r="Y338" s="183">
        <f t="shared" ref="Y338:Y343" si="494">(Q338/T338)*100</f>
        <v>186.59361679076181</v>
      </c>
      <c r="Z338" s="265">
        <f t="shared" si="485"/>
        <v>-5.2378503647815489</v>
      </c>
      <c r="AC338" s="388"/>
      <c r="AE338" s="60">
        <v>265.72000000000003</v>
      </c>
      <c r="AF338" s="388">
        <f t="shared" si="481"/>
        <v>0</v>
      </c>
    </row>
    <row r="339" spans="1:32" s="60" customFormat="1" ht="12" customHeight="1">
      <c r="A339" s="624"/>
      <c r="B339" s="305">
        <v>8</v>
      </c>
      <c r="C339" s="46" t="s">
        <v>28</v>
      </c>
      <c r="D339" s="61">
        <v>642.05999999999995</v>
      </c>
      <c r="E339" s="178">
        <f t="shared" si="486"/>
        <v>21.772939346811814</v>
      </c>
      <c r="F339" s="229">
        <f t="shared" si="487"/>
        <v>33.514941046809035</v>
      </c>
      <c r="G339" s="155">
        <v>345.28</v>
      </c>
      <c r="H339" s="178">
        <f t="shared" si="488"/>
        <v>29.941291585127171</v>
      </c>
      <c r="I339" s="229">
        <f t="shared" si="489"/>
        <v>31.811414392059547</v>
      </c>
      <c r="J339" s="183">
        <f t="shared" si="490"/>
        <v>296.77999999999997</v>
      </c>
      <c r="K339" s="178">
        <f t="shared" si="391"/>
        <v>13.47403838800949</v>
      </c>
      <c r="L339" s="229">
        <f t="shared" si="482"/>
        <v>35.553119576139579</v>
      </c>
      <c r="M339" s="183">
        <f t="shared" si="374"/>
        <v>185.95342910101945</v>
      </c>
      <c r="N339" s="178">
        <f t="shared" si="392"/>
        <v>-6.2861867376192144</v>
      </c>
      <c r="O339" s="229">
        <f t="shared" si="480"/>
        <v>1.2923969161597215</v>
      </c>
      <c r="P339" s="209"/>
      <c r="Q339" s="178">
        <f>SUM(D$332:D339)</f>
        <v>5636.630000000001</v>
      </c>
      <c r="R339" s="178">
        <f t="shared" si="491"/>
        <v>12.855160704525126</v>
      </c>
      <c r="S339" s="229">
        <f t="shared" si="492"/>
        <v>-2.1581472532355539</v>
      </c>
      <c r="T339" s="178">
        <f>SUM(G$332:G339)</f>
        <v>3021.99</v>
      </c>
      <c r="U339" s="178">
        <f t="shared" si="483"/>
        <v>12.899417568582328</v>
      </c>
      <c r="V339" s="178">
        <f t="shared" si="484"/>
        <v>2.6682974061050801</v>
      </c>
      <c r="W339" s="263">
        <f t="shared" si="493"/>
        <v>2614.6400000000012</v>
      </c>
      <c r="X339" s="183">
        <f t="shared" si="485"/>
        <v>-7.2003293688398307</v>
      </c>
      <c r="Y339" s="183">
        <f t="shared" si="494"/>
        <v>186.52047160976713</v>
      </c>
      <c r="Z339" s="265">
        <f t="shared" si="485"/>
        <v>-4.701007790408374</v>
      </c>
      <c r="AC339" s="388"/>
      <c r="AE339" s="60">
        <v>345.28</v>
      </c>
      <c r="AF339" s="388">
        <f t="shared" si="481"/>
        <v>0</v>
      </c>
    </row>
    <row r="340" spans="1:32" s="60" customFormat="1" ht="12" customHeight="1">
      <c r="A340" s="624"/>
      <c r="B340" s="305">
        <v>9</v>
      </c>
      <c r="C340" s="65" t="s">
        <v>29</v>
      </c>
      <c r="D340" s="68">
        <v>728.99</v>
      </c>
      <c r="E340" s="179">
        <f t="shared" si="486"/>
        <v>13.539233093480373</v>
      </c>
      <c r="F340" s="231">
        <f t="shared" si="487"/>
        <v>3.2110546360663239</v>
      </c>
      <c r="G340" s="156">
        <v>395.55</v>
      </c>
      <c r="H340" s="179">
        <f t="shared" si="488"/>
        <v>14.559198331788714</v>
      </c>
      <c r="I340" s="231">
        <f t="shared" si="489"/>
        <v>-12.195609225509996</v>
      </c>
      <c r="J340" s="181">
        <f t="shared" si="490"/>
        <v>333.44</v>
      </c>
      <c r="K340" s="179">
        <f t="shared" si="391"/>
        <v>12.352584405957279</v>
      </c>
      <c r="L340" s="231">
        <f t="shared" si="482"/>
        <v>30.341646470174368</v>
      </c>
      <c r="M340" s="181">
        <f t="shared" si="374"/>
        <v>184.29781317153331</v>
      </c>
      <c r="N340" s="179">
        <f t="shared" si="392"/>
        <v>-0.8903390152524282</v>
      </c>
      <c r="O340" s="231">
        <f t="shared" si="480"/>
        <v>17.546575661740647</v>
      </c>
      <c r="P340" s="228"/>
      <c r="Q340" s="179">
        <f>SUM(D$332:D340)</f>
        <v>6365.6200000000008</v>
      </c>
      <c r="R340" s="179">
        <f t="shared" si="491"/>
        <v>12.933082355946723</v>
      </c>
      <c r="S340" s="231">
        <f t="shared" si="492"/>
        <v>-1.5717605728537642</v>
      </c>
      <c r="T340" s="179">
        <f>SUM(G$332:G340)</f>
        <v>3417.54</v>
      </c>
      <c r="U340" s="179">
        <f t="shared" ref="U340:U345" si="495">((T340/T339)-1)*100</f>
        <v>13.089057210645972</v>
      </c>
      <c r="V340" s="179">
        <f t="shared" ref="V340:V345" si="496">((T340/T328)-1)*100</f>
        <v>0.6953570186862601</v>
      </c>
      <c r="W340" s="266">
        <f t="shared" si="493"/>
        <v>2948.0800000000008</v>
      </c>
      <c r="X340" s="181">
        <f t="shared" ref="X340:Z345" si="497">((W340/W328)-1)*100</f>
        <v>-4.0753840297006789</v>
      </c>
      <c r="Y340" s="181">
        <f t="shared" si="494"/>
        <v>186.26321857242348</v>
      </c>
      <c r="Z340" s="267">
        <f t="shared" si="497"/>
        <v>-2.2514618932423014</v>
      </c>
      <c r="AC340" s="388"/>
      <c r="AE340" s="60">
        <v>395.55</v>
      </c>
      <c r="AF340" s="388">
        <f t="shared" si="481"/>
        <v>0</v>
      </c>
    </row>
    <row r="341" spans="1:32" s="60" customFormat="1" ht="12" customHeight="1">
      <c r="A341" s="624"/>
      <c r="B341" s="305">
        <v>10</v>
      </c>
      <c r="C341" s="46" t="s">
        <v>30</v>
      </c>
      <c r="D341" s="61">
        <v>743.45</v>
      </c>
      <c r="E341" s="178">
        <f t="shared" si="486"/>
        <v>1.9835663040645324</v>
      </c>
      <c r="F341" s="229">
        <f t="shared" si="487"/>
        <v>-1.244653436412424</v>
      </c>
      <c r="G341" s="155">
        <v>396.66</v>
      </c>
      <c r="H341" s="178">
        <f t="shared" si="488"/>
        <v>0.28062191884716814</v>
      </c>
      <c r="I341" s="229">
        <f t="shared" si="489"/>
        <v>-9.9686776521857432</v>
      </c>
      <c r="J341" s="183">
        <f t="shared" si="490"/>
        <v>346.79</v>
      </c>
      <c r="K341" s="178">
        <f t="shared" si="391"/>
        <v>4.0037188099808052</v>
      </c>
      <c r="L341" s="229">
        <f t="shared" ref="L341:L346" si="498">((J341/J329)-1)*100</f>
        <v>11.065206251601323</v>
      </c>
      <c r="M341" s="183">
        <f t="shared" si="374"/>
        <v>187.42751979024857</v>
      </c>
      <c r="N341" s="178">
        <f t="shared" si="392"/>
        <v>1.6981789229383315</v>
      </c>
      <c r="O341" s="229">
        <f t="shared" si="480"/>
        <v>9.6899878711879328</v>
      </c>
      <c r="P341" s="209"/>
      <c r="Q341" s="178">
        <f>SUM(D$332:D341)</f>
        <v>7109.0700000000006</v>
      </c>
      <c r="R341" s="178">
        <f t="shared" si="491"/>
        <v>11.679145157895054</v>
      </c>
      <c r="S341" s="229">
        <f t="shared" si="492"/>
        <v>-1.537653962762231</v>
      </c>
      <c r="T341" s="178">
        <f>SUM(G$332:G341)</f>
        <v>3814.2</v>
      </c>
      <c r="U341" s="178">
        <f t="shared" si="495"/>
        <v>11.606594216892852</v>
      </c>
      <c r="V341" s="178">
        <f t="shared" si="496"/>
        <v>-0.52992291082064602</v>
      </c>
      <c r="W341" s="263">
        <f t="shared" si="493"/>
        <v>3294.8700000000008</v>
      </c>
      <c r="X341" s="183">
        <f t="shared" si="497"/>
        <v>-2.6790171226706239</v>
      </c>
      <c r="Y341" s="183">
        <f t="shared" si="494"/>
        <v>186.38430077080386</v>
      </c>
      <c r="Z341" s="265">
        <f t="shared" si="497"/>
        <v>-1.0130996993579444</v>
      </c>
      <c r="AC341" s="388"/>
      <c r="AE341" s="60">
        <v>396.66</v>
      </c>
      <c r="AF341" s="388">
        <f t="shared" si="481"/>
        <v>0</v>
      </c>
    </row>
    <row r="342" spans="1:32" s="60" customFormat="1" ht="12" customHeight="1">
      <c r="A342" s="624"/>
      <c r="B342" s="305">
        <v>11</v>
      </c>
      <c r="C342" s="46" t="s">
        <v>31</v>
      </c>
      <c r="D342" s="61">
        <v>764.81</v>
      </c>
      <c r="E342" s="178">
        <f t="shared" si="486"/>
        <v>2.8730916672271123</v>
      </c>
      <c r="F342" s="229">
        <f t="shared" si="487"/>
        <v>4.8359902951215172</v>
      </c>
      <c r="G342" s="155">
        <v>421.36</v>
      </c>
      <c r="H342" s="178">
        <f t="shared" si="488"/>
        <v>6.2269954116875859</v>
      </c>
      <c r="I342" s="229">
        <f t="shared" si="489"/>
        <v>1.6255848728956579</v>
      </c>
      <c r="J342" s="183">
        <f t="shared" si="490"/>
        <v>343.44999999999993</v>
      </c>
      <c r="K342" s="178">
        <f t="shared" si="391"/>
        <v>-0.96311889039478737</v>
      </c>
      <c r="L342" s="229">
        <f t="shared" si="498"/>
        <v>9.0629068622781084</v>
      </c>
      <c r="M342" s="183">
        <f t="shared" si="374"/>
        <v>181.50987279286119</v>
      </c>
      <c r="N342" s="178">
        <f t="shared" si="392"/>
        <v>-3.1572988875965824</v>
      </c>
      <c r="O342" s="229">
        <f t="shared" si="480"/>
        <v>3.1590523451758168</v>
      </c>
      <c r="P342" s="209"/>
      <c r="Q342" s="178">
        <f>SUM(D$332:D342)</f>
        <v>7873.880000000001</v>
      </c>
      <c r="R342" s="178">
        <f t="shared" si="491"/>
        <v>10.758228572795048</v>
      </c>
      <c r="S342" s="229">
        <f t="shared" si="492"/>
        <v>-0.95274994276454139</v>
      </c>
      <c r="T342" s="178">
        <f>SUM(G$332:G342)</f>
        <v>4235.5599999999995</v>
      </c>
      <c r="U342" s="178">
        <f t="shared" si="495"/>
        <v>11.047139636096691</v>
      </c>
      <c r="V342" s="178">
        <f t="shared" si="496"/>
        <v>-0.31959408256729827</v>
      </c>
      <c r="W342" s="263">
        <f t="shared" si="493"/>
        <v>3638.3200000000015</v>
      </c>
      <c r="X342" s="183">
        <f t="shared" si="497"/>
        <v>-1.6797820823244214</v>
      </c>
      <c r="Y342" s="183">
        <f t="shared" si="494"/>
        <v>185.89938520526218</v>
      </c>
      <c r="Z342" s="265">
        <f t="shared" si="497"/>
        <v>-0.63518587667238391</v>
      </c>
      <c r="AC342" s="388"/>
      <c r="AE342" s="60">
        <v>421.36</v>
      </c>
      <c r="AF342" s="388">
        <f t="shared" si="481"/>
        <v>0</v>
      </c>
    </row>
    <row r="343" spans="1:32" s="60" customFormat="1" ht="12" customHeight="1">
      <c r="A343" s="625"/>
      <c r="B343" s="334" t="s">
        <v>125</v>
      </c>
      <c r="C343" s="65" t="s">
        <v>32</v>
      </c>
      <c r="D343" s="68">
        <v>563.34</v>
      </c>
      <c r="E343" s="179">
        <f t="shared" ref="E343:E348" si="499">((D343/D342)-1)*100</f>
        <v>-26.342490291706433</v>
      </c>
      <c r="F343" s="231">
        <f t="shared" ref="F343:F348" si="500">((D343/D331)-1)*100</f>
        <v>-4.5332067989628744</v>
      </c>
      <c r="G343" s="156">
        <v>306.75</v>
      </c>
      <c r="H343" s="179">
        <f t="shared" si="488"/>
        <v>-27.200018986140119</v>
      </c>
      <c r="I343" s="231">
        <f t="shared" si="489"/>
        <v>-6.7770855493086142</v>
      </c>
      <c r="J343" s="181">
        <f t="shared" si="490"/>
        <v>256.59000000000003</v>
      </c>
      <c r="K343" s="179">
        <f t="shared" si="391"/>
        <v>-25.290435288979452</v>
      </c>
      <c r="L343" s="231">
        <f t="shared" si="498"/>
        <v>-1.7047195832056383</v>
      </c>
      <c r="M343" s="181">
        <f t="shared" si="374"/>
        <v>183.64792176039123</v>
      </c>
      <c r="N343" s="179">
        <f t="shared" si="392"/>
        <v>1.1779243380165783</v>
      </c>
      <c r="O343" s="231">
        <f t="shared" si="480"/>
        <v>2.4070034321149736</v>
      </c>
      <c r="P343" s="228"/>
      <c r="Q343" s="179">
        <f>SUM(D$332:D343)</f>
        <v>8437.2200000000012</v>
      </c>
      <c r="R343" s="179">
        <f t="shared" si="491"/>
        <v>7.1545413442927863</v>
      </c>
      <c r="S343" s="231">
        <f t="shared" si="492"/>
        <v>-1.200157850793504</v>
      </c>
      <c r="T343" s="179">
        <f>SUM(G$332:G343)</f>
        <v>4542.3099999999995</v>
      </c>
      <c r="U343" s="179">
        <f t="shared" si="495"/>
        <v>7.2422536807411619</v>
      </c>
      <c r="V343" s="179">
        <f t="shared" si="496"/>
        <v>-0.78371583529736055</v>
      </c>
      <c r="W343" s="266">
        <f t="shared" si="493"/>
        <v>3894.9100000000017</v>
      </c>
      <c r="X343" s="181">
        <f t="shared" si="497"/>
        <v>-1.6814253114965427</v>
      </c>
      <c r="Y343" s="181">
        <f t="shared" si="494"/>
        <v>185.74734000981883</v>
      </c>
      <c r="Z343" s="267">
        <f t="shared" si="497"/>
        <v>-0.41973151786741658</v>
      </c>
      <c r="AC343" s="388"/>
      <c r="AE343" s="60">
        <v>306.75</v>
      </c>
      <c r="AF343" s="388">
        <f t="shared" si="481"/>
        <v>0</v>
      </c>
    </row>
    <row r="344" spans="1:32" s="60" customFormat="1" ht="12" customHeight="1">
      <c r="A344" s="623">
        <v>2017</v>
      </c>
      <c r="B344" s="304" t="s">
        <v>76</v>
      </c>
      <c r="C344" s="79" t="s">
        <v>21</v>
      </c>
      <c r="D344" s="82">
        <v>664.8</v>
      </c>
      <c r="E344" s="180">
        <f t="shared" si="499"/>
        <v>18.010437746298848</v>
      </c>
      <c r="F344" s="233">
        <f t="shared" si="500"/>
        <v>11.511817099149567</v>
      </c>
      <c r="G344" s="153">
        <v>378.82</v>
      </c>
      <c r="H344" s="180">
        <f t="shared" ref="H344:H349" si="501">((G344/G343)-1)*100</f>
        <v>23.494702526487355</v>
      </c>
      <c r="I344" s="233">
        <f t="shared" ref="I344:I349" si="502">((G344/G332)-1)*100</f>
        <v>9.2266881956057922</v>
      </c>
      <c r="J344" s="182">
        <f t="shared" ref="J344:J349" si="503">D344-G344</f>
        <v>285.97999999999996</v>
      </c>
      <c r="K344" s="180">
        <f t="shared" si="391"/>
        <v>11.454070696441775</v>
      </c>
      <c r="L344" s="233">
        <f t="shared" si="498"/>
        <v>14.69019450571485</v>
      </c>
      <c r="M344" s="182">
        <f t="shared" si="374"/>
        <v>175.49231825141226</v>
      </c>
      <c r="N344" s="180">
        <f t="shared" si="392"/>
        <v>-4.4408907167595046</v>
      </c>
      <c r="O344" s="233">
        <f t="shared" si="480"/>
        <v>2.0920975828284005</v>
      </c>
      <c r="P344" s="281"/>
      <c r="Q344" s="180">
        <f>SUM(D$344:D344)</f>
        <v>664.8</v>
      </c>
      <c r="R344" s="180">
        <f t="shared" ref="R344:R349" si="504">((Q344/Q343)-1)*100</f>
        <v>-92.120627410450368</v>
      </c>
      <c r="S344" s="233">
        <f t="shared" ref="S344:S349" si="505">((Q344/Q332)-1)*100</f>
        <v>11.511817099149567</v>
      </c>
      <c r="T344" s="180">
        <f>SUM(G$344:G344)</f>
        <v>378.82</v>
      </c>
      <c r="U344" s="180">
        <f t="shared" si="495"/>
        <v>-91.660190519801603</v>
      </c>
      <c r="V344" s="180">
        <f t="shared" si="496"/>
        <v>9.2266881956057922</v>
      </c>
      <c r="W344" s="268">
        <f t="shared" ref="W344:W349" si="506">Q344-T344</f>
        <v>285.97999999999996</v>
      </c>
      <c r="X344" s="182">
        <f t="shared" si="497"/>
        <v>14.69019450571485</v>
      </c>
      <c r="Y344" s="182">
        <f t="shared" ref="Y344:Y349" si="507">(Q344/T344)*100</f>
        <v>175.49231825141226</v>
      </c>
      <c r="Z344" s="269">
        <f t="shared" si="497"/>
        <v>2.0920975828284005</v>
      </c>
    </row>
    <row r="345" spans="1:32" s="60" customFormat="1" ht="12" customHeight="1">
      <c r="A345" s="624"/>
      <c r="B345" s="305">
        <v>2</v>
      </c>
      <c r="C345" s="46" t="s">
        <v>22</v>
      </c>
      <c r="D345" s="61">
        <v>705.38</v>
      </c>
      <c r="E345" s="178">
        <f t="shared" si="499"/>
        <v>6.104091456077021</v>
      </c>
      <c r="F345" s="229">
        <f t="shared" si="500"/>
        <v>2.3729010347880442</v>
      </c>
      <c r="G345" s="155">
        <v>395.83</v>
      </c>
      <c r="H345" s="178">
        <f t="shared" si="501"/>
        <v>4.4902592260176233</v>
      </c>
      <c r="I345" s="229">
        <f t="shared" si="502"/>
        <v>-1.2745049134533892</v>
      </c>
      <c r="J345" s="183">
        <f t="shared" si="503"/>
        <v>309.55</v>
      </c>
      <c r="K345" s="178">
        <f t="shared" si="391"/>
        <v>8.2418350933631821</v>
      </c>
      <c r="L345" s="229">
        <f t="shared" si="498"/>
        <v>7.4490610573084926</v>
      </c>
      <c r="M345" s="183">
        <f t="shared" si="374"/>
        <v>178.20276381274792</v>
      </c>
      <c r="N345" s="178">
        <f t="shared" si="392"/>
        <v>1.5444810281967092</v>
      </c>
      <c r="O345" s="229">
        <f t="shared" si="480"/>
        <v>3.6944924358636611</v>
      </c>
      <c r="P345" s="209"/>
      <c r="Q345" s="178">
        <f>SUM(D$344:D345)</f>
        <v>1370.1799999999998</v>
      </c>
      <c r="R345" s="178">
        <f t="shared" si="504"/>
        <v>106.104091456077</v>
      </c>
      <c r="S345" s="229">
        <f t="shared" si="505"/>
        <v>6.6122004357298536</v>
      </c>
      <c r="T345" s="178">
        <f>SUM(G$344:G345)</f>
        <v>774.65</v>
      </c>
      <c r="U345" s="178">
        <f t="shared" si="495"/>
        <v>104.49025922601764</v>
      </c>
      <c r="V345" s="178">
        <f t="shared" si="496"/>
        <v>3.5960736065047572</v>
      </c>
      <c r="W345" s="263">
        <f t="shared" si="506"/>
        <v>595.52999999999986</v>
      </c>
      <c r="X345" s="183">
        <f t="shared" si="497"/>
        <v>10.808648407264076</v>
      </c>
      <c r="Y345" s="183">
        <f t="shared" si="507"/>
        <v>176.87729942554699</v>
      </c>
      <c r="Z345" s="265">
        <f t="shared" si="497"/>
        <v>2.9114296751066249</v>
      </c>
    </row>
    <row r="346" spans="1:32" s="60" customFormat="1" ht="12" customHeight="1">
      <c r="A346" s="624"/>
      <c r="B346" s="305">
        <v>3</v>
      </c>
      <c r="C346" s="65" t="s">
        <v>23</v>
      </c>
      <c r="D346" s="68">
        <v>797.13</v>
      </c>
      <c r="E346" s="179">
        <f t="shared" si="499"/>
        <v>13.007173438430343</v>
      </c>
      <c r="F346" s="231">
        <f t="shared" si="500"/>
        <v>10.122123062470646</v>
      </c>
      <c r="G346" s="156">
        <v>437.4</v>
      </c>
      <c r="H346" s="179">
        <f t="shared" si="501"/>
        <v>10.501983174595164</v>
      </c>
      <c r="I346" s="231">
        <f t="shared" si="502"/>
        <v>17.120976811438982</v>
      </c>
      <c r="J346" s="181">
        <f t="shared" si="503"/>
        <v>359.73</v>
      </c>
      <c r="K346" s="179">
        <f t="shared" si="391"/>
        <v>16.210628331448884</v>
      </c>
      <c r="L346" s="231">
        <f t="shared" si="498"/>
        <v>2.6626712328767121</v>
      </c>
      <c r="M346" s="181">
        <f t="shared" si="374"/>
        <v>182.24279835390945</v>
      </c>
      <c r="N346" s="179">
        <f t="shared" si="392"/>
        <v>2.2670998219795901</v>
      </c>
      <c r="O346" s="231">
        <f t="shared" si="480"/>
        <v>-5.9757474190437083</v>
      </c>
      <c r="P346" s="228"/>
      <c r="Q346" s="179">
        <f>SUM(D$344:D346)</f>
        <v>2167.31</v>
      </c>
      <c r="R346" s="179">
        <f t="shared" si="504"/>
        <v>58.177027835758821</v>
      </c>
      <c r="S346" s="231">
        <f t="shared" si="505"/>
        <v>7.876818014394793</v>
      </c>
      <c r="T346" s="179">
        <f>SUM(G$344:G346)</f>
        <v>1212.05</v>
      </c>
      <c r="U346" s="179">
        <f t="shared" ref="U346:U351" si="508">((T346/T345)-1)*100</f>
        <v>56.464209643064599</v>
      </c>
      <c r="V346" s="179">
        <f t="shared" ref="V346:V351" si="509">((T346/T334)-1)*100</f>
        <v>8.1009971281282844</v>
      </c>
      <c r="W346" s="266">
        <f t="shared" si="506"/>
        <v>955.26</v>
      </c>
      <c r="X346" s="181">
        <f t="shared" ref="X346:Z351" si="510">((W346/W334)-1)*100</f>
        <v>7.5937105784826153</v>
      </c>
      <c r="Y346" s="181">
        <f t="shared" si="507"/>
        <v>178.81358029784252</v>
      </c>
      <c r="Z346" s="267">
        <f t="shared" si="510"/>
        <v>-0.20737932090280076</v>
      </c>
    </row>
    <row r="347" spans="1:32" s="60" customFormat="1" ht="12" customHeight="1">
      <c r="A347" s="624"/>
      <c r="B347" s="305">
        <v>4</v>
      </c>
      <c r="C347" s="46" t="s">
        <v>24</v>
      </c>
      <c r="D347" s="61">
        <v>633.07000000000005</v>
      </c>
      <c r="E347" s="178">
        <f t="shared" si="499"/>
        <v>-20.581335541254241</v>
      </c>
      <c r="F347" s="229">
        <f t="shared" si="500"/>
        <v>-19.047862613966203</v>
      </c>
      <c r="G347" s="155">
        <v>387.31</v>
      </c>
      <c r="H347" s="178">
        <f t="shared" si="501"/>
        <v>-11.451760402377687</v>
      </c>
      <c r="I347" s="229">
        <f t="shared" si="502"/>
        <v>-9.9300016278691121</v>
      </c>
      <c r="J347" s="183">
        <f t="shared" si="503"/>
        <v>245.76000000000005</v>
      </c>
      <c r="K347" s="178">
        <f t="shared" si="391"/>
        <v>-31.682094904511704</v>
      </c>
      <c r="L347" s="229">
        <f t="shared" ref="L347:L352" si="511">((J347/J335)-1)*100</f>
        <v>-30.18578489858529</v>
      </c>
      <c r="M347" s="183">
        <f t="shared" si="374"/>
        <v>163.4530479460897</v>
      </c>
      <c r="N347" s="178">
        <f t="shared" si="392"/>
        <v>-10.310284179971097</v>
      </c>
      <c r="O347" s="229">
        <f t="shared" si="480"/>
        <v>-10.123083325066784</v>
      </c>
      <c r="P347" s="209"/>
      <c r="Q347" s="178">
        <f>SUM(D$344:D347)</f>
        <v>2800.38</v>
      </c>
      <c r="R347" s="178">
        <f t="shared" si="504"/>
        <v>29.209942278677261</v>
      </c>
      <c r="S347" s="229">
        <f t="shared" si="505"/>
        <v>0.33284487422475806</v>
      </c>
      <c r="T347" s="178">
        <f>SUM(G$344:G347)</f>
        <v>1599.36</v>
      </c>
      <c r="U347" s="178">
        <f t="shared" si="508"/>
        <v>31.954952353450761</v>
      </c>
      <c r="V347" s="178">
        <f t="shared" si="509"/>
        <v>3.102699148417698</v>
      </c>
      <c r="W347" s="263">
        <f t="shared" si="506"/>
        <v>1201.0200000000002</v>
      </c>
      <c r="X347" s="183">
        <f t="shared" si="510"/>
        <v>-3.1326117464875014</v>
      </c>
      <c r="Y347" s="183">
        <f t="shared" si="507"/>
        <v>175.09378751500603</v>
      </c>
      <c r="Z347" s="265">
        <f t="shared" si="510"/>
        <v>-2.6865002536991645</v>
      </c>
    </row>
    <row r="348" spans="1:32" s="60" customFormat="1" ht="12" customHeight="1">
      <c r="A348" s="624"/>
      <c r="B348" s="305">
        <v>5</v>
      </c>
      <c r="C348" s="46" t="s">
        <v>25</v>
      </c>
      <c r="D348" s="61">
        <v>762.7</v>
      </c>
      <c r="E348" s="178">
        <f t="shared" si="499"/>
        <v>20.47640861200184</v>
      </c>
      <c r="F348" s="229">
        <f t="shared" si="500"/>
        <v>-12.918878803448075</v>
      </c>
      <c r="G348" s="155">
        <v>454.31</v>
      </c>
      <c r="H348" s="178">
        <f t="shared" si="501"/>
        <v>17.298804575146519</v>
      </c>
      <c r="I348" s="229">
        <f t="shared" si="502"/>
        <v>5.169220797259122</v>
      </c>
      <c r="J348" s="183">
        <f t="shared" si="503"/>
        <v>308.39000000000004</v>
      </c>
      <c r="K348" s="178">
        <f t="shared" si="391"/>
        <v>25.484212239583325</v>
      </c>
      <c r="L348" s="229">
        <f t="shared" si="511"/>
        <v>-30.522450266970047</v>
      </c>
      <c r="M348" s="183">
        <f t="shared" si="374"/>
        <v>167.88096233849134</v>
      </c>
      <c r="N348" s="178">
        <f t="shared" si="392"/>
        <v>2.708982455843878</v>
      </c>
      <c r="O348" s="229">
        <f t="shared" si="480"/>
        <v>-17.199043088449518</v>
      </c>
      <c r="P348" s="209"/>
      <c r="Q348" s="178">
        <f>SUM(D$344:D348)</f>
        <v>3563.08</v>
      </c>
      <c r="R348" s="178">
        <f t="shared" si="504"/>
        <v>27.235589455716713</v>
      </c>
      <c r="S348" s="229">
        <f t="shared" si="505"/>
        <v>-2.8323343168963788</v>
      </c>
      <c r="T348" s="178">
        <f>SUM(G$344:G348)</f>
        <v>2053.67</v>
      </c>
      <c r="U348" s="178">
        <f t="shared" si="508"/>
        <v>28.405737294917976</v>
      </c>
      <c r="V348" s="178">
        <f t="shared" si="509"/>
        <v>3.5528259740521762</v>
      </c>
      <c r="W348" s="263">
        <f t="shared" si="506"/>
        <v>1509.4099999999999</v>
      </c>
      <c r="X348" s="183">
        <f t="shared" si="510"/>
        <v>-10.353203898487296</v>
      </c>
      <c r="Y348" s="183">
        <f t="shared" si="507"/>
        <v>173.49817643535718</v>
      </c>
      <c r="Z348" s="265">
        <f t="shared" si="510"/>
        <v>-6.1660898492026828</v>
      </c>
    </row>
    <row r="349" spans="1:32" s="60" customFormat="1" ht="12" customHeight="1">
      <c r="A349" s="624"/>
      <c r="B349" s="305">
        <v>6</v>
      </c>
      <c r="C349" s="65" t="s">
        <v>26</v>
      </c>
      <c r="D349" s="68">
        <v>846.49</v>
      </c>
      <c r="E349" s="179">
        <f t="shared" ref="E349:E354" si="512">((D349/D348)-1)*100</f>
        <v>10.985970892880559</v>
      </c>
      <c r="F349" s="231">
        <f t="shared" ref="F349:F354" si="513">((D349/D337)-1)*100</f>
        <v>5.7623349200994545</v>
      </c>
      <c r="G349" s="156">
        <v>378.45</v>
      </c>
      <c r="H349" s="179">
        <f t="shared" si="501"/>
        <v>-16.697849486033768</v>
      </c>
      <c r="I349" s="231">
        <f t="shared" si="502"/>
        <v>-11.531628407125149</v>
      </c>
      <c r="J349" s="181">
        <f t="shared" si="503"/>
        <v>468.04</v>
      </c>
      <c r="K349" s="179">
        <f t="shared" si="391"/>
        <v>51.768864100651754</v>
      </c>
      <c r="L349" s="231">
        <f t="shared" si="511"/>
        <v>25.617971496819546</v>
      </c>
      <c r="M349" s="181">
        <f t="shared" si="374"/>
        <v>223.67287620557539</v>
      </c>
      <c r="N349" s="179">
        <f t="shared" si="392"/>
        <v>33.233020045830528</v>
      </c>
      <c r="O349" s="231">
        <f t="shared" si="480"/>
        <v>19.548187692218644</v>
      </c>
      <c r="P349" s="228"/>
      <c r="Q349" s="179">
        <f>SUM(D$344:D349)</f>
        <v>4409.57</v>
      </c>
      <c r="R349" s="179">
        <f t="shared" si="504"/>
        <v>23.757254959192608</v>
      </c>
      <c r="S349" s="231">
        <f t="shared" si="505"/>
        <v>-1.2925004085232672</v>
      </c>
      <c r="T349" s="179">
        <f>SUM(G$344:G349)</f>
        <v>2432.12</v>
      </c>
      <c r="U349" s="179">
        <f t="shared" si="508"/>
        <v>18.427985021936323</v>
      </c>
      <c r="V349" s="179">
        <f t="shared" si="509"/>
        <v>0.87640346911435074</v>
      </c>
      <c r="W349" s="266">
        <f t="shared" si="506"/>
        <v>1977.4499999999998</v>
      </c>
      <c r="X349" s="181">
        <f t="shared" si="510"/>
        <v>-3.8354925303455079</v>
      </c>
      <c r="Y349" s="181">
        <f t="shared" si="507"/>
        <v>181.30560992056311</v>
      </c>
      <c r="Z349" s="267">
        <f t="shared" si="510"/>
        <v>-2.1500606713260706</v>
      </c>
    </row>
    <row r="350" spans="1:32" s="60" customFormat="1" ht="12" customHeight="1">
      <c r="A350" s="624"/>
      <c r="B350" s="305">
        <v>7</v>
      </c>
      <c r="C350" s="46" t="s">
        <v>27</v>
      </c>
      <c r="D350" s="61">
        <v>508.78</v>
      </c>
      <c r="E350" s="178">
        <f t="shared" si="512"/>
        <v>-39.895332490637813</v>
      </c>
      <c r="F350" s="229">
        <f t="shared" si="513"/>
        <v>-3.5049121875355693</v>
      </c>
      <c r="G350" s="155">
        <v>279.27999999999997</v>
      </c>
      <c r="H350" s="178">
        <f t="shared" ref="H350:H355" si="514">((G350/G349)-1)*100</f>
        <v>-26.204254194741715</v>
      </c>
      <c r="I350" s="229">
        <f t="shared" ref="I350:I355" si="515">((G350/G338)-1)*100</f>
        <v>5.103116062020141</v>
      </c>
      <c r="J350" s="183">
        <f t="shared" ref="J350:J355" si="516">D350-G350</f>
        <v>229.5</v>
      </c>
      <c r="K350" s="178">
        <f t="shared" ref="K350:K355" si="517">((J350/J349)-1)*100</f>
        <v>-50.96572942483548</v>
      </c>
      <c r="L350" s="229">
        <f t="shared" si="511"/>
        <v>-12.250516173434267</v>
      </c>
      <c r="M350" s="183">
        <f t="shared" si="374"/>
        <v>182.17559438556287</v>
      </c>
      <c r="N350" s="178">
        <f t="shared" ref="N350:N355" si="518">((M350/M349)-1)*100</f>
        <v>-18.552666073767831</v>
      </c>
      <c r="O350" s="229">
        <f t="shared" si="480"/>
        <v>-8.190079012002105</v>
      </c>
      <c r="P350" s="209"/>
      <c r="Q350" s="178">
        <f>SUM(D$344:D350)</f>
        <v>4918.3499999999995</v>
      </c>
      <c r="R350" s="178">
        <f t="shared" ref="R350:R355" si="519">((Q350/Q349)-1)*100</f>
        <v>11.538086480087628</v>
      </c>
      <c r="S350" s="229">
        <f t="shared" ref="S350:S355" si="520">((Q350/Q338)-1)*100</f>
        <v>-1.5260572982258913</v>
      </c>
      <c r="T350" s="178">
        <f>SUM(G$344:G350)</f>
        <v>2711.3999999999996</v>
      </c>
      <c r="U350" s="178">
        <f t="shared" si="508"/>
        <v>11.482986036873166</v>
      </c>
      <c r="V350" s="178">
        <f t="shared" si="509"/>
        <v>1.2959939627378292</v>
      </c>
      <c r="W350" s="263">
        <f t="shared" ref="W350:W355" si="521">Q350-T350</f>
        <v>2206.9499999999998</v>
      </c>
      <c r="X350" s="183">
        <f t="shared" si="510"/>
        <v>-4.7850172141544629</v>
      </c>
      <c r="Y350" s="183">
        <f t="shared" ref="Y350:Y355" si="522">(Q350/T350)*100</f>
        <v>181.3952201814561</v>
      </c>
      <c r="Z350" s="265">
        <f t="shared" si="510"/>
        <v>-2.7859455745128603</v>
      </c>
    </row>
    <row r="351" spans="1:32" s="60" customFormat="1" ht="12" customHeight="1">
      <c r="A351" s="624"/>
      <c r="B351" s="305">
        <v>8</v>
      </c>
      <c r="C351" s="46" t="s">
        <v>28</v>
      </c>
      <c r="D351" s="61">
        <v>502.62</v>
      </c>
      <c r="E351" s="178">
        <f t="shared" si="512"/>
        <v>-1.2107394158575313</v>
      </c>
      <c r="F351" s="229">
        <f t="shared" si="513"/>
        <v>-21.717596486309688</v>
      </c>
      <c r="G351" s="155">
        <v>250.71</v>
      </c>
      <c r="H351" s="178">
        <f t="shared" si="514"/>
        <v>-10.229876826124308</v>
      </c>
      <c r="I351" s="229">
        <f t="shared" si="515"/>
        <v>-27.389365152919364</v>
      </c>
      <c r="J351" s="183">
        <f t="shared" si="516"/>
        <v>251.91</v>
      </c>
      <c r="K351" s="178">
        <f t="shared" si="517"/>
        <v>9.764705882352942</v>
      </c>
      <c r="L351" s="229">
        <f t="shared" si="511"/>
        <v>-15.118943325021894</v>
      </c>
      <c r="M351" s="183">
        <f t="shared" si="374"/>
        <v>200.47864066052412</v>
      </c>
      <c r="N351" s="178">
        <f t="shared" si="518"/>
        <v>10.046925515293804</v>
      </c>
      <c r="O351" s="229">
        <f t="shared" si="480"/>
        <v>7.8112093063978039</v>
      </c>
      <c r="P351" s="209"/>
      <c r="Q351" s="178">
        <f>SUM(D$344:D351)</f>
        <v>5420.9699999999993</v>
      </c>
      <c r="R351" s="178">
        <f t="shared" si="519"/>
        <v>10.219280856384771</v>
      </c>
      <c r="S351" s="229">
        <f t="shared" si="520"/>
        <v>-3.8260449949704234</v>
      </c>
      <c r="T351" s="178">
        <f>SUM(G$344:G351)</f>
        <v>2962.1099999999997</v>
      </c>
      <c r="U351" s="178">
        <f t="shared" si="508"/>
        <v>9.2465147156450591</v>
      </c>
      <c r="V351" s="178">
        <f t="shared" si="509"/>
        <v>-1.9814757825141749</v>
      </c>
      <c r="W351" s="263">
        <f t="shared" si="521"/>
        <v>2458.8599999999997</v>
      </c>
      <c r="X351" s="183">
        <f t="shared" si="510"/>
        <v>-5.9579903925588766</v>
      </c>
      <c r="Y351" s="183">
        <f t="shared" si="522"/>
        <v>183.01042162512533</v>
      </c>
      <c r="Z351" s="265">
        <f t="shared" si="510"/>
        <v>-1.8818577683984317</v>
      </c>
    </row>
    <row r="352" spans="1:32" s="60" customFormat="1" ht="12" customHeight="1">
      <c r="A352" s="624"/>
      <c r="B352" s="305">
        <v>9</v>
      </c>
      <c r="C352" s="65" t="s">
        <v>29</v>
      </c>
      <c r="D352" s="68">
        <v>589.97</v>
      </c>
      <c r="E352" s="179">
        <f t="shared" si="512"/>
        <v>17.378934383828735</v>
      </c>
      <c r="F352" s="231">
        <f t="shared" si="513"/>
        <v>-19.070220441981366</v>
      </c>
      <c r="G352" s="156">
        <v>380.19</v>
      </c>
      <c r="H352" s="179">
        <f t="shared" si="514"/>
        <v>51.645327270551618</v>
      </c>
      <c r="I352" s="231">
        <f t="shared" si="515"/>
        <v>-3.8832006067501035</v>
      </c>
      <c r="J352" s="181">
        <f t="shared" si="516"/>
        <v>209.78000000000003</v>
      </c>
      <c r="K352" s="179">
        <f t="shared" si="517"/>
        <v>-16.724226906434826</v>
      </c>
      <c r="L352" s="231">
        <f t="shared" si="511"/>
        <v>-37.086132437619959</v>
      </c>
      <c r="M352" s="181">
        <f t="shared" si="374"/>
        <v>155.17767432073438</v>
      </c>
      <c r="N352" s="179">
        <f t="shared" si="518"/>
        <v>-22.596405377917083</v>
      </c>
      <c r="O352" s="231">
        <f t="shared" si="480"/>
        <v>-15.800588379036085</v>
      </c>
      <c r="P352" s="228"/>
      <c r="Q352" s="179">
        <f>SUM(D$344:D352)</f>
        <v>6010.94</v>
      </c>
      <c r="R352" s="179">
        <f t="shared" si="519"/>
        <v>10.883107635718336</v>
      </c>
      <c r="S352" s="231">
        <f t="shared" si="520"/>
        <v>-5.5718060456012353</v>
      </c>
      <c r="T352" s="179">
        <f>SUM(G$344:G352)</f>
        <v>3342.2999999999997</v>
      </c>
      <c r="U352" s="179">
        <f t="shared" ref="U352:U358" si="523">((T352/T351)-1)*100</f>
        <v>12.835107406544655</v>
      </c>
      <c r="V352" s="179">
        <f t="shared" ref="V352:V358" si="524">((T352/T340)-1)*100</f>
        <v>-2.2015835952176155</v>
      </c>
      <c r="W352" s="266">
        <f t="shared" si="521"/>
        <v>2668.64</v>
      </c>
      <c r="X352" s="181">
        <f t="shared" ref="X352:X358" si="525">((W352/W340)-1)*100</f>
        <v>-9.4787115682071317</v>
      </c>
      <c r="Y352" s="181">
        <f t="shared" si="522"/>
        <v>179.8444185141968</v>
      </c>
      <c r="Z352" s="267">
        <f t="shared" ref="Z352:Z358" si="526">((Y352/Y340)-1)*100</f>
        <v>-3.4460910250677879</v>
      </c>
    </row>
    <row r="353" spans="1:26" s="60" customFormat="1" ht="12" customHeight="1">
      <c r="A353" s="624"/>
      <c r="B353" s="305">
        <v>10</v>
      </c>
      <c r="C353" s="46" t="s">
        <v>30</v>
      </c>
      <c r="D353" s="61">
        <v>749.64</v>
      </c>
      <c r="E353" s="178">
        <f t="shared" si="512"/>
        <v>27.064088004474797</v>
      </c>
      <c r="F353" s="229">
        <f t="shared" si="513"/>
        <v>0.83260474813369179</v>
      </c>
      <c r="G353" s="155">
        <v>393.06</v>
      </c>
      <c r="H353" s="178">
        <f t="shared" si="514"/>
        <v>3.3851495304979107</v>
      </c>
      <c r="I353" s="229">
        <f t="shared" si="515"/>
        <v>-0.90757827862654183</v>
      </c>
      <c r="J353" s="183">
        <f t="shared" si="516"/>
        <v>356.58</v>
      </c>
      <c r="K353" s="178">
        <f t="shared" si="517"/>
        <v>69.978072266183602</v>
      </c>
      <c r="L353" s="229">
        <f t="shared" ref="L353:L358" si="527">((J353/J341)-1)*100</f>
        <v>2.8230341128636871</v>
      </c>
      <c r="M353" s="183">
        <f t="shared" si="374"/>
        <v>190.71897420241183</v>
      </c>
      <c r="N353" s="178">
        <f t="shared" si="518"/>
        <v>22.903616797489622</v>
      </c>
      <c r="O353" s="229">
        <f t="shared" ref="O353:O358" si="528">((M353/M341)-1)*100</f>
        <v>1.7561212013298633</v>
      </c>
      <c r="P353" s="209"/>
      <c r="Q353" s="178">
        <f>SUM(D$344:D353)</f>
        <v>6760.58</v>
      </c>
      <c r="R353" s="178">
        <f t="shared" si="519"/>
        <v>12.471260734593926</v>
      </c>
      <c r="S353" s="229">
        <f t="shared" si="520"/>
        <v>-4.9020476658691026</v>
      </c>
      <c r="T353" s="178">
        <f>SUM(G$344:G353)</f>
        <v>3735.3599999999997</v>
      </c>
      <c r="U353" s="178">
        <f t="shared" si="523"/>
        <v>11.760165155731084</v>
      </c>
      <c r="V353" s="178">
        <f t="shared" si="524"/>
        <v>-2.0670127418593753</v>
      </c>
      <c r="W353" s="263">
        <f t="shared" si="521"/>
        <v>3025.2200000000003</v>
      </c>
      <c r="X353" s="183">
        <f t="shared" si="525"/>
        <v>-8.1839344192639061</v>
      </c>
      <c r="Y353" s="183">
        <f t="shared" si="522"/>
        <v>180.98871326993918</v>
      </c>
      <c r="Z353" s="265">
        <f t="shared" si="526"/>
        <v>-2.8948723033811796</v>
      </c>
    </row>
    <row r="354" spans="1:26" s="60" customFormat="1" ht="12" customHeight="1">
      <c r="A354" s="624"/>
      <c r="B354" s="305">
        <v>11</v>
      </c>
      <c r="C354" s="46" t="s">
        <v>31</v>
      </c>
      <c r="D354" s="61">
        <v>758.23</v>
      </c>
      <c r="E354" s="178">
        <f t="shared" si="512"/>
        <v>1.1458833573448679</v>
      </c>
      <c r="F354" s="229">
        <f t="shared" si="513"/>
        <v>-0.86034439926254702</v>
      </c>
      <c r="G354" s="155">
        <v>392.14</v>
      </c>
      <c r="H354" s="178">
        <f t="shared" si="514"/>
        <v>-0.23406095761461243</v>
      </c>
      <c r="I354" s="229">
        <f t="shared" si="515"/>
        <v>-6.9346876779950666</v>
      </c>
      <c r="J354" s="183">
        <f t="shared" si="516"/>
        <v>366.09000000000003</v>
      </c>
      <c r="K354" s="178">
        <f t="shared" si="517"/>
        <v>2.6670031970385422</v>
      </c>
      <c r="L354" s="229">
        <f t="shared" si="527"/>
        <v>6.5919347794439087</v>
      </c>
      <c r="M354" s="183">
        <f t="shared" ref="M354:M359" si="529">D354/G354*100</f>
        <v>193.35696434946703</v>
      </c>
      <c r="N354" s="178">
        <f t="shared" si="518"/>
        <v>1.3831818035343835</v>
      </c>
      <c r="O354" s="229">
        <f t="shared" si="528"/>
        <v>6.5269681336429075</v>
      </c>
      <c r="P354" s="209"/>
      <c r="Q354" s="178">
        <f>SUM(D$344:D354)</f>
        <v>7518.8099999999995</v>
      </c>
      <c r="R354" s="178">
        <f t="shared" si="519"/>
        <v>11.2154578453328</v>
      </c>
      <c r="S354" s="229">
        <f t="shared" si="520"/>
        <v>-4.5094667432066693</v>
      </c>
      <c r="T354" s="178">
        <f>SUM(G$344:G354)</f>
        <v>4127.5</v>
      </c>
      <c r="U354" s="178">
        <f t="shared" si="523"/>
        <v>10.498051057997104</v>
      </c>
      <c r="V354" s="178">
        <f t="shared" si="524"/>
        <v>-2.5512565044527591</v>
      </c>
      <c r="W354" s="263">
        <f t="shared" si="521"/>
        <v>3391.3099999999995</v>
      </c>
      <c r="X354" s="183">
        <f t="shared" si="525"/>
        <v>-6.7891224521208109</v>
      </c>
      <c r="Y354" s="183">
        <f t="shared" si="522"/>
        <v>182.16377952755906</v>
      </c>
      <c r="Z354" s="265">
        <f t="shared" si="526"/>
        <v>-2.0094771553861857</v>
      </c>
    </row>
    <row r="355" spans="1:26" s="60" customFormat="1" ht="12" customHeight="1">
      <c r="A355" s="625"/>
      <c r="B355" s="334">
        <v>12</v>
      </c>
      <c r="C355" s="65" t="s">
        <v>32</v>
      </c>
      <c r="D355" s="68">
        <v>587.12</v>
      </c>
      <c r="E355" s="179">
        <f t="shared" ref="E355:E360" si="530">((D355/D354)-1)*100</f>
        <v>-22.567031111931733</v>
      </c>
      <c r="F355" s="231">
        <f t="shared" ref="F355:F360" si="531">((D355/D343)-1)*100</f>
        <v>4.2212518195050786</v>
      </c>
      <c r="G355" s="156">
        <v>341.72</v>
      </c>
      <c r="H355" s="179">
        <f t="shared" si="514"/>
        <v>-12.85765287907379</v>
      </c>
      <c r="I355" s="231">
        <f t="shared" si="515"/>
        <v>11.400162999185003</v>
      </c>
      <c r="J355" s="181">
        <f t="shared" si="516"/>
        <v>245.39999999999998</v>
      </c>
      <c r="K355" s="179">
        <f t="shared" si="517"/>
        <v>-32.967303122183075</v>
      </c>
      <c r="L355" s="231">
        <f t="shared" si="527"/>
        <v>-4.3610429089208651</v>
      </c>
      <c r="M355" s="181">
        <f t="shared" si="529"/>
        <v>171.81318038159895</v>
      </c>
      <c r="N355" s="179">
        <f t="shared" si="518"/>
        <v>-11.141974658296016</v>
      </c>
      <c r="O355" s="231">
        <f t="shared" si="528"/>
        <v>-6.4442555436229121</v>
      </c>
      <c r="P355" s="228"/>
      <c r="Q355" s="179">
        <f>SUM(D$344:D355)</f>
        <v>8105.9299999999994</v>
      </c>
      <c r="R355" s="179">
        <f t="shared" si="519"/>
        <v>7.8086824909792796</v>
      </c>
      <c r="S355" s="231">
        <f t="shared" si="520"/>
        <v>-3.9265303026352449</v>
      </c>
      <c r="T355" s="179">
        <f>SUM(G$344:G355)</f>
        <v>4469.22</v>
      </c>
      <c r="U355" s="179">
        <f t="shared" si="523"/>
        <v>8.2791035735917617</v>
      </c>
      <c r="V355" s="179">
        <f t="shared" si="524"/>
        <v>-1.6090931706554401</v>
      </c>
      <c r="W355" s="266">
        <f t="shared" si="521"/>
        <v>3636.7099999999991</v>
      </c>
      <c r="X355" s="181">
        <f t="shared" si="525"/>
        <v>-6.6291647303789443</v>
      </c>
      <c r="Y355" s="181">
        <f t="shared" si="522"/>
        <v>181.37236475268611</v>
      </c>
      <c r="Z355" s="267">
        <f t="shared" si="526"/>
        <v>-2.3553366938667608</v>
      </c>
    </row>
    <row r="356" spans="1:26" s="60" customFormat="1" ht="12" customHeight="1">
      <c r="A356" s="623">
        <v>2018</v>
      </c>
      <c r="B356" s="304">
        <v>1</v>
      </c>
      <c r="C356" s="79" t="s">
        <v>21</v>
      </c>
      <c r="D356" s="82">
        <v>701.7</v>
      </c>
      <c r="E356" s="180">
        <f t="shared" si="530"/>
        <v>19.515601580596819</v>
      </c>
      <c r="F356" s="233">
        <f t="shared" si="531"/>
        <v>5.5505415162454996</v>
      </c>
      <c r="G356" s="153">
        <v>386.99</v>
      </c>
      <c r="H356" s="180">
        <f t="shared" ref="H356:H361" si="532">((G356/G355)-1)*100</f>
        <v>13.247688165749727</v>
      </c>
      <c r="I356" s="233">
        <f t="shared" ref="I356:I361" si="533">((G356/G344)-1)*100</f>
        <v>2.1566971120849043</v>
      </c>
      <c r="J356" s="182">
        <f t="shared" ref="J356:J361" si="534">D356-G356</f>
        <v>314.71000000000004</v>
      </c>
      <c r="K356" s="180">
        <f t="shared" ref="K356:K361" si="535">((J356/J355)-1)*100</f>
        <v>28.243683781581108</v>
      </c>
      <c r="L356" s="233">
        <f t="shared" si="527"/>
        <v>10.046157073921291</v>
      </c>
      <c r="M356" s="182">
        <f t="shared" si="529"/>
        <v>181.32251479366391</v>
      </c>
      <c r="N356" s="180">
        <f t="shared" ref="N356:N361" si="536">((M356/M355)-1)*100</f>
        <v>5.5346943645095292</v>
      </c>
      <c r="O356" s="233">
        <f t="shared" si="528"/>
        <v>3.3221947264376883</v>
      </c>
      <c r="P356" s="281"/>
      <c r="Q356" s="180">
        <f>SUM(D$356:D356)</f>
        <v>701.7</v>
      </c>
      <c r="R356" s="180">
        <f t="shared" ref="R356:R361" si="537">((Q356/Q355)-1)*100</f>
        <v>-91.343374541847751</v>
      </c>
      <c r="S356" s="233">
        <f t="shared" ref="S356:S361" si="538">((Q356/Q344)-1)*100</f>
        <v>5.5505415162454996</v>
      </c>
      <c r="T356" s="180">
        <f>SUM(G$356:G356)</f>
        <v>386.99</v>
      </c>
      <c r="U356" s="180">
        <f t="shared" si="523"/>
        <v>-91.340994625460368</v>
      </c>
      <c r="V356" s="180">
        <f t="shared" si="524"/>
        <v>2.1566971120849043</v>
      </c>
      <c r="W356" s="268">
        <f t="shared" ref="W356:W361" si="539">Q356-T356</f>
        <v>314.71000000000004</v>
      </c>
      <c r="X356" s="182">
        <f t="shared" si="525"/>
        <v>10.046157073921291</v>
      </c>
      <c r="Y356" s="182">
        <f t="shared" ref="Y356:Y361" si="540">(Q356/T356)*100</f>
        <v>181.32251479366391</v>
      </c>
      <c r="Z356" s="269">
        <f t="shared" si="526"/>
        <v>3.3221947264376883</v>
      </c>
    </row>
    <row r="357" spans="1:26" s="60" customFormat="1" ht="12" customHeight="1">
      <c r="A357" s="624"/>
      <c r="B357" s="305">
        <v>2</v>
      </c>
      <c r="C357" s="46" t="s">
        <v>22</v>
      </c>
      <c r="D357" s="61">
        <v>782.66</v>
      </c>
      <c r="E357" s="178">
        <f t="shared" si="530"/>
        <v>11.537694171298263</v>
      </c>
      <c r="F357" s="229">
        <f t="shared" si="531"/>
        <v>10.955796875443014</v>
      </c>
      <c r="G357" s="155">
        <v>417.36</v>
      </c>
      <c r="H357" s="178">
        <f t="shared" si="532"/>
        <v>7.8477480038243952</v>
      </c>
      <c r="I357" s="229">
        <f t="shared" si="533"/>
        <v>5.4392036985574599</v>
      </c>
      <c r="J357" s="183">
        <f t="shared" si="534"/>
        <v>365.29999999999995</v>
      </c>
      <c r="K357" s="178">
        <f t="shared" si="535"/>
        <v>16.075116774173015</v>
      </c>
      <c r="L357" s="229">
        <f t="shared" si="527"/>
        <v>18.010014537231456</v>
      </c>
      <c r="M357" s="183">
        <f t="shared" si="529"/>
        <v>187.5263561433774</v>
      </c>
      <c r="N357" s="178">
        <f t="shared" si="536"/>
        <v>3.4214401652068238</v>
      </c>
      <c r="O357" s="229">
        <f t="shared" si="528"/>
        <v>5.2320133151394499</v>
      </c>
      <c r="P357" s="209"/>
      <c r="Q357" s="178">
        <f>SUM(D$356:D357)</f>
        <v>1484.3600000000001</v>
      </c>
      <c r="R357" s="178">
        <f t="shared" si="537"/>
        <v>111.53769417129826</v>
      </c>
      <c r="S357" s="229">
        <f t="shared" si="538"/>
        <v>8.3332116948138477</v>
      </c>
      <c r="T357" s="178">
        <f>SUM(G$356:G357)</f>
        <v>804.35</v>
      </c>
      <c r="U357" s="178">
        <f t="shared" si="523"/>
        <v>107.84774800382438</v>
      </c>
      <c r="V357" s="178">
        <f t="shared" si="524"/>
        <v>3.8339895436648952</v>
      </c>
      <c r="W357" s="263">
        <f t="shared" si="539"/>
        <v>680.0100000000001</v>
      </c>
      <c r="X357" s="183">
        <f t="shared" si="525"/>
        <v>14.185683340889677</v>
      </c>
      <c r="Y357" s="183">
        <f t="shared" si="540"/>
        <v>184.54155529309381</v>
      </c>
      <c r="Z357" s="265">
        <f t="shared" si="526"/>
        <v>4.3330918622335401</v>
      </c>
    </row>
    <row r="358" spans="1:26" s="60" customFormat="1" ht="12" customHeight="1">
      <c r="A358" s="624"/>
      <c r="B358" s="305">
        <v>3</v>
      </c>
      <c r="C358" s="65" t="s">
        <v>23</v>
      </c>
      <c r="D358" s="68">
        <v>809.92</v>
      </c>
      <c r="E358" s="179">
        <f t="shared" si="530"/>
        <v>3.4829938926225879</v>
      </c>
      <c r="F358" s="231">
        <f t="shared" si="531"/>
        <v>1.6045061658700455</v>
      </c>
      <c r="G358" s="156">
        <v>446.3</v>
      </c>
      <c r="H358" s="179">
        <f t="shared" si="532"/>
        <v>6.9340617212957589</v>
      </c>
      <c r="I358" s="231">
        <f t="shared" si="533"/>
        <v>2.0347508001829162</v>
      </c>
      <c r="J358" s="181">
        <f t="shared" si="534"/>
        <v>363.61999999999995</v>
      </c>
      <c r="K358" s="179">
        <f t="shared" si="535"/>
        <v>-0.45989597591020726</v>
      </c>
      <c r="L358" s="231">
        <f t="shared" si="527"/>
        <v>1.0813665804908945</v>
      </c>
      <c r="M358" s="181">
        <f t="shared" si="529"/>
        <v>181.47434461124803</v>
      </c>
      <c r="N358" s="179">
        <f t="shared" si="536"/>
        <v>-3.2272858368250779</v>
      </c>
      <c r="O358" s="231">
        <f t="shared" si="528"/>
        <v>-0.42166480629270975</v>
      </c>
      <c r="P358" s="228"/>
      <c r="Q358" s="179">
        <f>SUM(D$356:D358)</f>
        <v>2294.2800000000002</v>
      </c>
      <c r="R358" s="179">
        <f t="shared" si="537"/>
        <v>54.563582958312004</v>
      </c>
      <c r="S358" s="231">
        <f t="shared" si="538"/>
        <v>5.8584143477398376</v>
      </c>
      <c r="T358" s="179">
        <f>SUM(G$356:G358)</f>
        <v>1250.6500000000001</v>
      </c>
      <c r="U358" s="179">
        <f t="shared" si="523"/>
        <v>55.485795984335184</v>
      </c>
      <c r="V358" s="179">
        <f t="shared" si="524"/>
        <v>3.1846871003671673</v>
      </c>
      <c r="W358" s="266">
        <f t="shared" si="539"/>
        <v>1043.6300000000001</v>
      </c>
      <c r="X358" s="181">
        <f t="shared" si="525"/>
        <v>9.2508845759269764</v>
      </c>
      <c r="Y358" s="181">
        <f t="shared" si="540"/>
        <v>183.44700755607084</v>
      </c>
      <c r="Z358" s="267">
        <f t="shared" si="526"/>
        <v>2.5912054613025592</v>
      </c>
    </row>
    <row r="359" spans="1:26" s="60" customFormat="1" ht="12" customHeight="1">
      <c r="A359" s="624"/>
      <c r="B359" s="305">
        <v>4</v>
      </c>
      <c r="C359" s="46" t="s">
        <v>24</v>
      </c>
      <c r="D359" s="61">
        <v>784.93</v>
      </c>
      <c r="E359" s="178">
        <f t="shared" si="530"/>
        <v>-3.085489924930862</v>
      </c>
      <c r="F359" s="229">
        <f t="shared" si="531"/>
        <v>23.987868640118769</v>
      </c>
      <c r="G359" s="155">
        <v>437.98</v>
      </c>
      <c r="H359" s="178">
        <f t="shared" si="532"/>
        <v>-1.864216894465609</v>
      </c>
      <c r="I359" s="229">
        <f t="shared" si="533"/>
        <v>13.082543698845894</v>
      </c>
      <c r="J359" s="183">
        <f t="shared" si="534"/>
        <v>346.94999999999993</v>
      </c>
      <c r="K359" s="178">
        <f t="shared" si="535"/>
        <v>-4.5844563005335237</v>
      </c>
      <c r="L359" s="229">
        <f t="shared" ref="L359:L364" si="541">((J359/J347)-1)*100</f>
        <v>41.174316406249957</v>
      </c>
      <c r="M359" s="183">
        <f t="shared" si="529"/>
        <v>179.21594593360425</v>
      </c>
      <c r="N359" s="178">
        <f t="shared" si="536"/>
        <v>-1.2444727008006029</v>
      </c>
      <c r="O359" s="229">
        <f t="shared" ref="O359:O364" si="542">((M359/M347)-1)*100</f>
        <v>9.6436855632777707</v>
      </c>
      <c r="P359" s="209"/>
      <c r="Q359" s="178">
        <f>SUM(D$356:D359)</f>
        <v>3079.21</v>
      </c>
      <c r="R359" s="178">
        <f t="shared" si="537"/>
        <v>34.212476245270842</v>
      </c>
      <c r="S359" s="229">
        <f t="shared" si="538"/>
        <v>9.9568629971646736</v>
      </c>
      <c r="T359" s="178">
        <f>SUM(G$356:G359)</f>
        <v>1688.63</v>
      </c>
      <c r="U359" s="178">
        <f t="shared" ref="U359:U364" si="543">((T359/T358)-1)*100</f>
        <v>35.020189501459242</v>
      </c>
      <c r="V359" s="178">
        <f t="shared" ref="V359:V364" si="544">((T359/T347)-1)*100</f>
        <v>5.5816076430572403</v>
      </c>
      <c r="W359" s="263">
        <f t="shared" si="539"/>
        <v>1390.58</v>
      </c>
      <c r="X359" s="183">
        <f t="shared" ref="X359:X365" si="545">((W359/W347)-1)*100</f>
        <v>15.783250903398759</v>
      </c>
      <c r="Y359" s="183">
        <f t="shared" si="540"/>
        <v>182.34959701059438</v>
      </c>
      <c r="Z359" s="265">
        <f t="shared" ref="Z359:Z365" si="546">((Y359/Y347)-1)*100</f>
        <v>4.1439559898528655</v>
      </c>
    </row>
    <row r="360" spans="1:26" s="60" customFormat="1" ht="12" customHeight="1">
      <c r="A360" s="624"/>
      <c r="B360" s="305">
        <v>5</v>
      </c>
      <c r="C360" s="46" t="s">
        <v>25</v>
      </c>
      <c r="D360" s="61">
        <v>891.32</v>
      </c>
      <c r="E360" s="178">
        <f t="shared" si="530"/>
        <v>13.554074885658608</v>
      </c>
      <c r="F360" s="229">
        <f t="shared" si="531"/>
        <v>16.863773436475672</v>
      </c>
      <c r="G360" s="155">
        <v>462.29</v>
      </c>
      <c r="H360" s="178">
        <f t="shared" si="532"/>
        <v>5.5504817571578657</v>
      </c>
      <c r="I360" s="229">
        <f t="shared" si="533"/>
        <v>1.756509872113754</v>
      </c>
      <c r="J360" s="183">
        <f t="shared" si="534"/>
        <v>429.03000000000003</v>
      </c>
      <c r="K360" s="178">
        <f t="shared" si="535"/>
        <v>23.657587548638158</v>
      </c>
      <c r="L360" s="229">
        <f t="shared" si="541"/>
        <v>39.119296994065955</v>
      </c>
      <c r="M360" s="183">
        <f t="shared" ref="M360:M365" si="547">D360/G360*100</f>
        <v>192.80538190313439</v>
      </c>
      <c r="N360" s="178">
        <f t="shared" si="536"/>
        <v>7.5827158675739303</v>
      </c>
      <c r="O360" s="229">
        <f t="shared" si="542"/>
        <v>14.846483614019901</v>
      </c>
      <c r="P360" s="209"/>
      <c r="Q360" s="178">
        <f>SUM(D$356:D360)</f>
        <v>3970.53</v>
      </c>
      <c r="R360" s="178">
        <f t="shared" si="537"/>
        <v>28.946385598903611</v>
      </c>
      <c r="S360" s="229">
        <f t="shared" si="538"/>
        <v>11.435331230283929</v>
      </c>
      <c r="T360" s="178">
        <f>SUM(G$356:G360)</f>
        <v>2150.92</v>
      </c>
      <c r="U360" s="178">
        <f t="shared" si="543"/>
        <v>27.376630759846734</v>
      </c>
      <c r="V360" s="178">
        <f t="shared" si="544"/>
        <v>4.7354248735191229</v>
      </c>
      <c r="W360" s="263">
        <f t="shared" si="539"/>
        <v>1819.6100000000001</v>
      </c>
      <c r="X360" s="183">
        <f t="shared" si="545"/>
        <v>20.551076248335455</v>
      </c>
      <c r="Y360" s="183">
        <f t="shared" si="540"/>
        <v>184.59682368474887</v>
      </c>
      <c r="Z360" s="265">
        <f t="shared" si="546"/>
        <v>6.396982076366009</v>
      </c>
    </row>
    <row r="361" spans="1:26" s="60" customFormat="1" ht="12" customHeight="1">
      <c r="A361" s="624"/>
      <c r="B361" s="305">
        <v>6</v>
      </c>
      <c r="C361" s="65" t="s">
        <v>26</v>
      </c>
      <c r="D361" s="68">
        <v>855.71</v>
      </c>
      <c r="E361" s="179">
        <f t="shared" ref="E361:E366" si="548">((D361/D360)-1)*100</f>
        <v>-3.9951981331059594</v>
      </c>
      <c r="F361" s="231">
        <f t="shared" ref="F361:F366" si="549">((D361/D349)-1)*100</f>
        <v>1.0892036527306859</v>
      </c>
      <c r="G361" s="156">
        <v>465.61</v>
      </c>
      <c r="H361" s="179">
        <f t="shared" si="532"/>
        <v>0.71816392307859633</v>
      </c>
      <c r="I361" s="231">
        <f t="shared" si="533"/>
        <v>23.030783458845306</v>
      </c>
      <c r="J361" s="181">
        <f t="shared" si="534"/>
        <v>390.1</v>
      </c>
      <c r="K361" s="179">
        <f t="shared" si="535"/>
        <v>-9.0739575321073129</v>
      </c>
      <c r="L361" s="231">
        <f t="shared" si="541"/>
        <v>-16.652422869840187</v>
      </c>
      <c r="M361" s="181">
        <f t="shared" si="547"/>
        <v>183.78256480745691</v>
      </c>
      <c r="N361" s="179">
        <f t="shared" si="536"/>
        <v>-4.6797537530412718</v>
      </c>
      <c r="O361" s="231">
        <f t="shared" si="542"/>
        <v>-17.834219363037885</v>
      </c>
      <c r="P361" s="228"/>
      <c r="Q361" s="179">
        <f>SUM(D$356:D361)</f>
        <v>4826.24</v>
      </c>
      <c r="R361" s="179">
        <f t="shared" si="537"/>
        <v>21.551530903934733</v>
      </c>
      <c r="S361" s="231">
        <f t="shared" si="538"/>
        <v>9.4492206723104424</v>
      </c>
      <c r="T361" s="179">
        <f>SUM(G$356:G361)</f>
        <v>2616.5300000000002</v>
      </c>
      <c r="U361" s="179">
        <f t="shared" si="543"/>
        <v>21.647016160526668</v>
      </c>
      <c r="V361" s="179">
        <f t="shared" si="544"/>
        <v>7.5822739009588469</v>
      </c>
      <c r="W361" s="266">
        <f t="shared" si="539"/>
        <v>2209.7099999999996</v>
      </c>
      <c r="X361" s="181">
        <f t="shared" si="545"/>
        <v>11.745429720094048</v>
      </c>
      <c r="Y361" s="181">
        <f t="shared" si="540"/>
        <v>184.45192678853289</v>
      </c>
      <c r="Z361" s="267">
        <f t="shared" si="546"/>
        <v>1.7353665280121833</v>
      </c>
    </row>
    <row r="362" spans="1:26" s="60" customFormat="1" ht="12" customHeight="1">
      <c r="A362" s="624"/>
      <c r="B362" s="305">
        <v>7</v>
      </c>
      <c r="C362" s="46" t="s">
        <v>27</v>
      </c>
      <c r="D362" s="61">
        <v>620.42999999999995</v>
      </c>
      <c r="E362" s="178">
        <f t="shared" si="548"/>
        <v>-27.495296303654282</v>
      </c>
      <c r="F362" s="229">
        <f t="shared" si="549"/>
        <v>21.944651912417946</v>
      </c>
      <c r="G362" s="155">
        <v>348.92</v>
      </c>
      <c r="H362" s="178">
        <f t="shared" ref="H362:H367" si="550">((G362/G361)-1)*100</f>
        <v>-25.061746955606623</v>
      </c>
      <c r="I362" s="229">
        <f t="shared" ref="I362:I367" si="551">((G362/G350)-1)*100</f>
        <v>24.935548553423104</v>
      </c>
      <c r="J362" s="183">
        <f t="shared" ref="J362:J368" si="552">D362-G362</f>
        <v>271.50999999999993</v>
      </c>
      <c r="K362" s="178">
        <f t="shared" ref="K362:K367" si="553">((J362/J361)-1)*100</f>
        <v>-30.399897462189209</v>
      </c>
      <c r="L362" s="229">
        <f t="shared" si="541"/>
        <v>18.305010893246166</v>
      </c>
      <c r="M362" s="183">
        <f t="shared" si="547"/>
        <v>177.81439871603803</v>
      </c>
      <c r="N362" s="178">
        <f t="shared" ref="N362:N367" si="554">((M362/M361)-1)*100</f>
        <v>-3.2474060298764096</v>
      </c>
      <c r="O362" s="229">
        <f t="shared" si="542"/>
        <v>-2.3939516619853385</v>
      </c>
      <c r="P362" s="209"/>
      <c r="Q362" s="178">
        <f>SUM(D$356:D362)</f>
        <v>5446.67</v>
      </c>
      <c r="R362" s="178">
        <f t="shared" ref="R362:R369" si="555">((Q362/Q361)-1)*100</f>
        <v>12.855349091632418</v>
      </c>
      <c r="S362" s="229">
        <f t="shared" ref="S362:S369" si="556">((Q362/Q350)-1)*100</f>
        <v>10.741813819675317</v>
      </c>
      <c r="T362" s="178">
        <f>SUM(G$356:G362)</f>
        <v>2965.4500000000003</v>
      </c>
      <c r="U362" s="178">
        <f t="shared" si="543"/>
        <v>13.335218782127466</v>
      </c>
      <c r="V362" s="178">
        <f t="shared" si="544"/>
        <v>9.3696983108357621</v>
      </c>
      <c r="W362" s="263">
        <f t="shared" ref="W362:W369" si="557">Q362-T362</f>
        <v>2481.2199999999998</v>
      </c>
      <c r="X362" s="183">
        <f t="shared" si="545"/>
        <v>12.427558395070125</v>
      </c>
      <c r="Y362" s="183">
        <f t="shared" ref="Y362:Y369" si="558">(Q362/T362)*100</f>
        <v>183.67094370163045</v>
      </c>
      <c r="Z362" s="265">
        <f t="shared" si="546"/>
        <v>1.2545664201613738</v>
      </c>
    </row>
    <row r="363" spans="1:26" s="60" customFormat="1" ht="12" customHeight="1">
      <c r="A363" s="624"/>
      <c r="B363" s="305">
        <v>8</v>
      </c>
      <c r="C363" s="46" t="s">
        <v>28</v>
      </c>
      <c r="D363" s="61">
        <v>672.28</v>
      </c>
      <c r="E363" s="178">
        <f t="shared" si="548"/>
        <v>8.3571071676095556</v>
      </c>
      <c r="F363" s="229">
        <f t="shared" si="549"/>
        <v>33.755123154669533</v>
      </c>
      <c r="G363" s="155">
        <v>345.73</v>
      </c>
      <c r="H363" s="178">
        <f t="shared" si="550"/>
        <v>-0.91424968474148605</v>
      </c>
      <c r="I363" s="229">
        <f t="shared" si="551"/>
        <v>37.900362969167567</v>
      </c>
      <c r="J363" s="183">
        <f t="shared" si="552"/>
        <v>326.54999999999995</v>
      </c>
      <c r="K363" s="178">
        <f t="shared" si="553"/>
        <v>20.271813192884245</v>
      </c>
      <c r="L363" s="229">
        <f t="shared" si="541"/>
        <v>29.629629629629605</v>
      </c>
      <c r="M363" s="183">
        <f t="shared" si="547"/>
        <v>194.45231828305322</v>
      </c>
      <c r="N363" s="178">
        <f t="shared" si="554"/>
        <v>9.3569023021500275</v>
      </c>
      <c r="O363" s="229">
        <f t="shared" si="542"/>
        <v>-3.0059672978706153</v>
      </c>
      <c r="P363" s="209"/>
      <c r="Q363" s="178">
        <f>SUM(D$356:D363)</f>
        <v>6118.95</v>
      </c>
      <c r="R363" s="178">
        <f t="shared" si="555"/>
        <v>12.342954502475823</v>
      </c>
      <c r="S363" s="229">
        <f t="shared" si="556"/>
        <v>12.875555481768043</v>
      </c>
      <c r="T363" s="178">
        <f>SUM(G$356:G363)</f>
        <v>3311.1800000000003</v>
      </c>
      <c r="U363" s="178">
        <f t="shared" si="543"/>
        <v>11.658601561314462</v>
      </c>
      <c r="V363" s="178">
        <f t="shared" si="544"/>
        <v>11.784504964366649</v>
      </c>
      <c r="W363" s="263">
        <f t="shared" si="557"/>
        <v>2807.7699999999995</v>
      </c>
      <c r="X363" s="183">
        <f t="shared" si="545"/>
        <v>14.189909144888269</v>
      </c>
      <c r="Y363" s="183">
        <f t="shared" si="558"/>
        <v>184.79665859300911</v>
      </c>
      <c r="Z363" s="265">
        <f t="shared" si="546"/>
        <v>0.97603019107985745</v>
      </c>
    </row>
    <row r="364" spans="1:26" s="60" customFormat="1" ht="12" customHeight="1">
      <c r="A364" s="624"/>
      <c r="B364" s="305">
        <v>9</v>
      </c>
      <c r="C364" s="65" t="s">
        <v>29</v>
      </c>
      <c r="D364" s="68">
        <v>652.89</v>
      </c>
      <c r="E364" s="179">
        <f t="shared" si="548"/>
        <v>-2.8842149104539749</v>
      </c>
      <c r="F364" s="231">
        <f t="shared" si="549"/>
        <v>10.664949065206697</v>
      </c>
      <c r="G364" s="156">
        <v>399.52</v>
      </c>
      <c r="H364" s="179">
        <f t="shared" si="550"/>
        <v>15.558383709831357</v>
      </c>
      <c r="I364" s="231">
        <f t="shared" si="551"/>
        <v>5.0842999552855206</v>
      </c>
      <c r="J364" s="181">
        <f t="shared" si="552"/>
        <v>253.37</v>
      </c>
      <c r="K364" s="179">
        <f t="shared" si="553"/>
        <v>-22.410044403613526</v>
      </c>
      <c r="L364" s="231">
        <f t="shared" si="541"/>
        <v>20.778911240347007</v>
      </c>
      <c r="M364" s="181">
        <f t="shared" si="547"/>
        <v>163.41860232278736</v>
      </c>
      <c r="N364" s="179">
        <f t="shared" si="554"/>
        <v>-15.959550513093824</v>
      </c>
      <c r="O364" s="231">
        <f t="shared" si="542"/>
        <v>5.3106402310295842</v>
      </c>
      <c r="P364" s="228"/>
      <c r="Q364" s="179">
        <f>SUM(D$356:D364)</f>
        <v>6771.84</v>
      </c>
      <c r="R364" s="179">
        <f t="shared" si="555"/>
        <v>10.669967886647225</v>
      </c>
      <c r="S364" s="231">
        <f t="shared" si="556"/>
        <v>12.658585845142367</v>
      </c>
      <c r="T364" s="179">
        <f>SUM(G$356:G364)</f>
        <v>3710.7000000000003</v>
      </c>
      <c r="U364" s="179">
        <f t="shared" si="543"/>
        <v>12.065789235257519</v>
      </c>
      <c r="V364" s="179">
        <f t="shared" si="544"/>
        <v>11.022349878825977</v>
      </c>
      <c r="W364" s="266">
        <f t="shared" si="557"/>
        <v>3061.14</v>
      </c>
      <c r="X364" s="181">
        <f t="shared" si="545"/>
        <v>14.70786617902753</v>
      </c>
      <c r="Y364" s="181">
        <f t="shared" si="558"/>
        <v>182.49494704503192</v>
      </c>
      <c r="Z364" s="267">
        <f t="shared" si="546"/>
        <v>1.4737897082004237</v>
      </c>
    </row>
    <row r="365" spans="1:26" s="60" customFormat="1" ht="12" customHeight="1">
      <c r="A365" s="624"/>
      <c r="B365" s="305">
        <v>10</v>
      </c>
      <c r="C365" s="46" t="s">
        <v>30</v>
      </c>
      <c r="D365" s="61">
        <v>853.19</v>
      </c>
      <c r="E365" s="178">
        <f t="shared" si="548"/>
        <v>30.678981145369065</v>
      </c>
      <c r="F365" s="229">
        <f t="shared" si="549"/>
        <v>13.813297049250316</v>
      </c>
      <c r="G365" s="155">
        <v>435.65</v>
      </c>
      <c r="H365" s="178">
        <f t="shared" si="550"/>
        <v>9.0433520224269195</v>
      </c>
      <c r="I365" s="229">
        <f t="shared" si="551"/>
        <v>10.835495853050414</v>
      </c>
      <c r="J365" s="183">
        <f t="shared" si="552"/>
        <v>417.54000000000008</v>
      </c>
      <c r="K365" s="178">
        <f t="shared" si="553"/>
        <v>64.794569207088486</v>
      </c>
      <c r="L365" s="229">
        <f t="shared" ref="L365:L370" si="559">((J365/J353)-1)*100</f>
        <v>17.095742890795918</v>
      </c>
      <c r="M365" s="183">
        <f t="shared" si="547"/>
        <v>195.84299322850916</v>
      </c>
      <c r="N365" s="178">
        <f t="shared" si="554"/>
        <v>19.841309645811656</v>
      </c>
      <c r="O365" s="229">
        <f t="shared" ref="O365:O370" si="560">((M365/M353)-1)*100</f>
        <v>2.686685500237207</v>
      </c>
      <c r="P365" s="209"/>
      <c r="Q365" s="178">
        <f>SUM(D$356:D365)</f>
        <v>7625.0300000000007</v>
      </c>
      <c r="R365" s="178">
        <f t="shared" si="555"/>
        <v>12.599086806540027</v>
      </c>
      <c r="S365" s="229">
        <f t="shared" si="556"/>
        <v>12.786624816213997</v>
      </c>
      <c r="T365" s="178">
        <f>SUM(G$356:G365)</f>
        <v>4146.3500000000004</v>
      </c>
      <c r="U365" s="178">
        <f t="shared" ref="U365:U370" si="561">((T365/T364)-1)*100</f>
        <v>11.740372436467506</v>
      </c>
      <c r="V365" s="178">
        <f t="shared" ref="V365:V370" si="562">((T365/T353)-1)*100</f>
        <v>11.002687826608426</v>
      </c>
      <c r="W365" s="263">
        <f t="shared" si="557"/>
        <v>3478.6800000000003</v>
      </c>
      <c r="X365" s="183">
        <f t="shared" si="545"/>
        <v>14.989323090552098</v>
      </c>
      <c r="Y365" s="183">
        <f t="shared" si="558"/>
        <v>183.89740374063936</v>
      </c>
      <c r="Z365" s="265">
        <f t="shared" si="546"/>
        <v>1.6071115254363777</v>
      </c>
    </row>
    <row r="366" spans="1:26" s="60" customFormat="1" ht="12" customHeight="1">
      <c r="A366" s="624"/>
      <c r="B366" s="305">
        <v>11</v>
      </c>
      <c r="C366" s="46" t="s">
        <v>31</v>
      </c>
      <c r="D366" s="61">
        <v>911.02</v>
      </c>
      <c r="E366" s="178">
        <f t="shared" si="548"/>
        <v>6.7780916325788976</v>
      </c>
      <c r="F366" s="229">
        <f t="shared" si="549"/>
        <v>20.150877702016533</v>
      </c>
      <c r="G366" s="155">
        <v>378.96</v>
      </c>
      <c r="H366" s="178">
        <f t="shared" si="550"/>
        <v>-13.012739584528866</v>
      </c>
      <c r="I366" s="229">
        <f t="shared" si="551"/>
        <v>-3.3610445249145693</v>
      </c>
      <c r="J366" s="183">
        <f t="shared" si="552"/>
        <v>532.05999999999995</v>
      </c>
      <c r="K366" s="178">
        <f t="shared" si="553"/>
        <v>27.427312353307421</v>
      </c>
      <c r="L366" s="229">
        <f t="shared" si="559"/>
        <v>45.33584637657404</v>
      </c>
      <c r="M366" s="183">
        <f t="shared" ref="M366:M371" si="563">D366/G366*100</f>
        <v>240.40004222081487</v>
      </c>
      <c r="N366" s="178">
        <f t="shared" si="554"/>
        <v>22.751413393848942</v>
      </c>
      <c r="O366" s="229">
        <f t="shared" si="560"/>
        <v>24.329652686480795</v>
      </c>
      <c r="P366" s="209"/>
      <c r="Q366" s="178">
        <f>SUM(D$356:D366)</f>
        <v>8536.0500000000011</v>
      </c>
      <c r="R366" s="178">
        <f t="shared" si="555"/>
        <v>11.947756271122877</v>
      </c>
      <c r="S366" s="229">
        <f t="shared" si="556"/>
        <v>13.529268594365362</v>
      </c>
      <c r="T366" s="178">
        <f>SUM(G$356:G366)</f>
        <v>4525.3100000000004</v>
      </c>
      <c r="U366" s="178">
        <f t="shared" si="561"/>
        <v>9.1396047125785316</v>
      </c>
      <c r="V366" s="178">
        <f t="shared" si="562"/>
        <v>9.6380375529981919</v>
      </c>
      <c r="W366" s="263">
        <f t="shared" si="557"/>
        <v>4010.7400000000007</v>
      </c>
      <c r="X366" s="183">
        <f t="shared" ref="X366:X371" si="564">((W366/W354)-1)*100</f>
        <v>18.265213147721717</v>
      </c>
      <c r="Y366" s="183">
        <f t="shared" si="558"/>
        <v>188.62906629601065</v>
      </c>
      <c r="Z366" s="265">
        <f t="shared" ref="Z366:Z371" si="565">((Y366/Y354)-1)*100</f>
        <v>3.5491615211428407</v>
      </c>
    </row>
    <row r="367" spans="1:26" s="60" customFormat="1" ht="12" customHeight="1">
      <c r="A367" s="625"/>
      <c r="B367" s="334">
        <v>12</v>
      </c>
      <c r="C367" s="65" t="s">
        <v>32</v>
      </c>
      <c r="D367" s="68">
        <v>609.23</v>
      </c>
      <c r="E367" s="179">
        <f t="shared" ref="E367:E372" si="566">((D367/D366)-1)*100</f>
        <v>-33.126605343461165</v>
      </c>
      <c r="F367" s="231">
        <f t="shared" ref="F367:F372" si="567">((D367/D355)-1)*100</f>
        <v>3.7658400327019947</v>
      </c>
      <c r="G367" s="156">
        <v>330.47</v>
      </c>
      <c r="H367" s="179">
        <f t="shared" si="550"/>
        <v>-12.795545704032074</v>
      </c>
      <c r="I367" s="231">
        <f t="shared" si="551"/>
        <v>-3.2921690272737947</v>
      </c>
      <c r="J367" s="181">
        <f t="shared" si="552"/>
        <v>278.76</v>
      </c>
      <c r="K367" s="179">
        <f t="shared" si="553"/>
        <v>-47.607412697816031</v>
      </c>
      <c r="L367" s="231">
        <f t="shared" si="559"/>
        <v>13.594132029339857</v>
      </c>
      <c r="M367" s="181">
        <f t="shared" si="563"/>
        <v>184.352588737253</v>
      </c>
      <c r="N367" s="179">
        <f t="shared" si="554"/>
        <v>-23.31424444263639</v>
      </c>
      <c r="O367" s="231">
        <f t="shared" si="560"/>
        <v>7.2982807999967703</v>
      </c>
      <c r="P367" s="228"/>
      <c r="Q367" s="179">
        <f>SUM(D$356:D367)</f>
        <v>9145.2800000000007</v>
      </c>
      <c r="R367" s="179">
        <f t="shared" si="555"/>
        <v>7.1371418864697223</v>
      </c>
      <c r="S367" s="231">
        <f t="shared" si="556"/>
        <v>12.82209444197029</v>
      </c>
      <c r="T367" s="179">
        <f>SUM(G$356:G367)</f>
        <v>4855.7800000000007</v>
      </c>
      <c r="U367" s="179">
        <f t="shared" si="561"/>
        <v>7.3027041241373603</v>
      </c>
      <c r="V367" s="179">
        <f t="shared" si="562"/>
        <v>8.6493840088427199</v>
      </c>
      <c r="W367" s="266">
        <f t="shared" si="557"/>
        <v>4289.5</v>
      </c>
      <c r="X367" s="181">
        <f t="shared" si="564"/>
        <v>17.950015261046403</v>
      </c>
      <c r="Y367" s="181">
        <f t="shared" si="558"/>
        <v>188.33802190379299</v>
      </c>
      <c r="Z367" s="267">
        <f t="shared" si="565"/>
        <v>3.8405283851291383</v>
      </c>
    </row>
    <row r="368" spans="1:26" s="60" customFormat="1" ht="12" customHeight="1">
      <c r="A368" s="623">
        <v>2019</v>
      </c>
      <c r="B368" s="304">
        <v>1</v>
      </c>
      <c r="C368" s="514" t="s">
        <v>21</v>
      </c>
      <c r="D368" s="515">
        <v>834.66</v>
      </c>
      <c r="E368" s="180">
        <f t="shared" si="566"/>
        <v>37.002445710158717</v>
      </c>
      <c r="F368" s="233">
        <f t="shared" si="567"/>
        <v>18.948268490808019</v>
      </c>
      <c r="G368" s="153">
        <v>415.3</v>
      </c>
      <c r="H368" s="180">
        <f t="shared" ref="H368:H373" si="568">((G368/G367)-1)*100</f>
        <v>25.669501013707752</v>
      </c>
      <c r="I368" s="233">
        <f t="shared" ref="I368:I373" si="569">((G368/G356)-1)*100</f>
        <v>7.3154345073516147</v>
      </c>
      <c r="J368" s="182">
        <f t="shared" si="552"/>
        <v>419.35999999999996</v>
      </c>
      <c r="K368" s="180">
        <f t="shared" ref="K368:K373" si="570">((J368/J367)-1)*100</f>
        <v>50.437652460898263</v>
      </c>
      <c r="L368" s="233">
        <f t="shared" si="559"/>
        <v>33.252835944202566</v>
      </c>
      <c r="M368" s="182">
        <f t="shared" si="563"/>
        <v>200.97760654948229</v>
      </c>
      <c r="N368" s="180">
        <f t="shared" ref="N368:N373" si="571">((M368/M367)-1)*100</f>
        <v>9.0180549815462427</v>
      </c>
      <c r="O368" s="233">
        <f t="shared" si="560"/>
        <v>10.839851729491446</v>
      </c>
      <c r="P368" s="281"/>
      <c r="Q368" s="180">
        <f>SUM(D$368:D368)</f>
        <v>834.66</v>
      </c>
      <c r="R368" s="180">
        <f t="shared" si="555"/>
        <v>-90.873324818922981</v>
      </c>
      <c r="S368" s="233">
        <f t="shared" si="556"/>
        <v>18.948268490808019</v>
      </c>
      <c r="T368" s="180">
        <f>SUM(G$368:G368)</f>
        <v>415.3</v>
      </c>
      <c r="U368" s="180">
        <f t="shared" si="561"/>
        <v>-91.447306097063702</v>
      </c>
      <c r="V368" s="180">
        <f t="shared" si="562"/>
        <v>7.3154345073516147</v>
      </c>
      <c r="W368" s="268">
        <f t="shared" si="557"/>
        <v>419.35999999999996</v>
      </c>
      <c r="X368" s="182">
        <f t="shared" si="564"/>
        <v>33.252835944202566</v>
      </c>
      <c r="Y368" s="182">
        <f t="shared" si="558"/>
        <v>200.97760654948229</v>
      </c>
      <c r="Z368" s="269">
        <f t="shared" si="565"/>
        <v>10.839851729491446</v>
      </c>
    </row>
    <row r="369" spans="1:29" s="60" customFormat="1" ht="12" customHeight="1">
      <c r="A369" s="624"/>
      <c r="B369" s="305">
        <v>2</v>
      </c>
      <c r="C369" s="46" t="s">
        <v>22</v>
      </c>
      <c r="D369" s="61">
        <v>795.13</v>
      </c>
      <c r="E369" s="178">
        <f t="shared" si="566"/>
        <v>-4.7360601921740519</v>
      </c>
      <c r="F369" s="229">
        <f t="shared" si="567"/>
        <v>1.5932844402422486</v>
      </c>
      <c r="G369" s="155">
        <v>430.06</v>
      </c>
      <c r="H369" s="178">
        <f t="shared" si="568"/>
        <v>3.5540573079701376</v>
      </c>
      <c r="I369" s="229">
        <f t="shared" si="569"/>
        <v>3.0429365535748376</v>
      </c>
      <c r="J369" s="183">
        <f t="shared" ref="J369:J374" si="572">D369-G369</f>
        <v>365.07</v>
      </c>
      <c r="K369" s="178">
        <f t="shared" si="570"/>
        <v>-12.945917588706591</v>
      </c>
      <c r="L369" s="229">
        <f t="shared" si="559"/>
        <v>-6.2961949082940283E-2</v>
      </c>
      <c r="M369" s="183">
        <f t="shared" si="563"/>
        <v>184.8881551411431</v>
      </c>
      <c r="N369" s="178">
        <f t="shared" si="571"/>
        <v>-8.0055940980558127</v>
      </c>
      <c r="O369" s="229">
        <f t="shared" si="560"/>
        <v>-1.4068427801248395</v>
      </c>
      <c r="P369" s="209"/>
      <c r="Q369" s="178">
        <f>SUM(D$368:D369)</f>
        <v>1629.79</v>
      </c>
      <c r="R369" s="178">
        <f t="shared" si="555"/>
        <v>95.263939807825949</v>
      </c>
      <c r="S369" s="229">
        <f t="shared" si="556"/>
        <v>9.797488479883576</v>
      </c>
      <c r="T369" s="178">
        <f>SUM(G$368:G369)</f>
        <v>845.36</v>
      </c>
      <c r="U369" s="178">
        <f t="shared" si="561"/>
        <v>103.55405730797015</v>
      </c>
      <c r="V369" s="178">
        <f t="shared" si="562"/>
        <v>5.0985267607384754</v>
      </c>
      <c r="W369" s="263">
        <f t="shared" si="557"/>
        <v>784.43</v>
      </c>
      <c r="X369" s="183">
        <f t="shared" si="564"/>
        <v>15.355656534462714</v>
      </c>
      <c r="Y369" s="183">
        <f t="shared" si="558"/>
        <v>192.79241979748272</v>
      </c>
      <c r="Z369" s="265">
        <f t="shared" si="565"/>
        <v>4.4710062680921148</v>
      </c>
      <c r="AC369" s="427"/>
    </row>
    <row r="370" spans="1:29" s="60" customFormat="1" ht="12" customHeight="1">
      <c r="A370" s="624"/>
      <c r="B370" s="305">
        <v>3</v>
      </c>
      <c r="C370" s="65" t="s">
        <v>23</v>
      </c>
      <c r="D370" s="68">
        <v>865.46</v>
      </c>
      <c r="E370" s="179">
        <f t="shared" si="566"/>
        <v>8.8450945128469627</v>
      </c>
      <c r="F370" s="231">
        <f t="shared" si="567"/>
        <v>6.8574674041880668</v>
      </c>
      <c r="G370" s="156">
        <v>433.45</v>
      </c>
      <c r="H370" s="179">
        <f t="shared" si="568"/>
        <v>0.78826210296236709</v>
      </c>
      <c r="I370" s="231">
        <f t="shared" si="569"/>
        <v>-2.8792292180147894</v>
      </c>
      <c r="J370" s="181">
        <f t="shared" si="572"/>
        <v>432.01000000000005</v>
      </c>
      <c r="K370" s="179">
        <f t="shared" si="570"/>
        <v>18.336209494069642</v>
      </c>
      <c r="L370" s="231">
        <f t="shared" si="559"/>
        <v>18.808096364336425</v>
      </c>
      <c r="M370" s="181">
        <f t="shared" si="563"/>
        <v>199.66778175106703</v>
      </c>
      <c r="N370" s="179">
        <f t="shared" si="571"/>
        <v>7.9938201550235677</v>
      </c>
      <c r="O370" s="231">
        <f t="shared" si="560"/>
        <v>10.02534941167179</v>
      </c>
      <c r="P370" s="228"/>
      <c r="Q370" s="179">
        <f>SUM(D$368:D370)</f>
        <v>2495.25</v>
      </c>
      <c r="R370" s="179">
        <f t="shared" ref="R370:R375" si="573">((Q370/Q369)-1)*100</f>
        <v>53.102546953902042</v>
      </c>
      <c r="S370" s="231">
        <f t="shared" ref="S370:S375" si="574">((Q370/Q358)-1)*100</f>
        <v>8.7596108583084753</v>
      </c>
      <c r="T370" s="179">
        <f>SUM(G$368:G370)</f>
        <v>1278.81</v>
      </c>
      <c r="U370" s="179">
        <f t="shared" si="561"/>
        <v>51.274013438061885</v>
      </c>
      <c r="V370" s="179">
        <f t="shared" si="562"/>
        <v>2.2516291528405175</v>
      </c>
      <c r="W370" s="266">
        <f t="shared" ref="W370:W375" si="575">Q370-T370</f>
        <v>1216.44</v>
      </c>
      <c r="X370" s="181">
        <f t="shared" si="564"/>
        <v>16.558550444122911</v>
      </c>
      <c r="Y370" s="181">
        <f t="shared" ref="Y370:Y375" si="576">(Q370/T370)*100</f>
        <v>195.1228094869449</v>
      </c>
      <c r="Z370" s="267">
        <f t="shared" si="565"/>
        <v>6.3646728755198279</v>
      </c>
      <c r="AC370" s="427"/>
    </row>
    <row r="371" spans="1:29" s="60" customFormat="1" ht="12" customHeight="1">
      <c r="A371" s="624"/>
      <c r="B371" s="305">
        <v>4</v>
      </c>
      <c r="C371" s="46" t="s">
        <v>24</v>
      </c>
      <c r="D371" s="61">
        <v>869.5</v>
      </c>
      <c r="E371" s="178">
        <f t="shared" si="566"/>
        <v>0.4668037806484282</v>
      </c>
      <c r="F371" s="229">
        <f t="shared" si="567"/>
        <v>10.774209165148484</v>
      </c>
      <c r="G371" s="155">
        <v>463.12</v>
      </c>
      <c r="H371" s="178">
        <f t="shared" si="568"/>
        <v>6.8450801707232722</v>
      </c>
      <c r="I371" s="229">
        <f t="shared" si="569"/>
        <v>5.739988127311757</v>
      </c>
      <c r="J371" s="183">
        <f t="shared" si="572"/>
        <v>406.38</v>
      </c>
      <c r="K371" s="178">
        <f t="shared" si="570"/>
        <v>-5.9327330385870791</v>
      </c>
      <c r="L371" s="229">
        <f t="shared" ref="L371:L376" si="577">((J371/J359)-1)*100</f>
        <v>17.129269347168208</v>
      </c>
      <c r="M371" s="183">
        <f t="shared" si="563"/>
        <v>187.74831577129038</v>
      </c>
      <c r="N371" s="178">
        <f t="shared" si="571"/>
        <v>-5.9696491217782306</v>
      </c>
      <c r="O371" s="229">
        <f t="shared" ref="O371:O376" si="578">((M371/M359)-1)*100</f>
        <v>4.7609434491098224</v>
      </c>
      <c r="P371" s="209"/>
      <c r="Q371" s="178">
        <f>SUM(D$368:D371)</f>
        <v>3364.75</v>
      </c>
      <c r="R371" s="178">
        <f t="shared" si="573"/>
        <v>34.846207794810134</v>
      </c>
      <c r="S371" s="229">
        <f t="shared" si="574"/>
        <v>9.2731577255205089</v>
      </c>
      <c r="T371" s="178">
        <f>SUM(G$368:G371)</f>
        <v>1741.9299999999998</v>
      </c>
      <c r="U371" s="178">
        <f t="shared" ref="U371:U376" si="579">((T371/T370)-1)*100</f>
        <v>36.214918557096041</v>
      </c>
      <c r="V371" s="178">
        <f t="shared" ref="V371:V376" si="580">((T371/T359)-1)*100</f>
        <v>3.1564048962768432</v>
      </c>
      <c r="W371" s="263">
        <f t="shared" si="575"/>
        <v>1622.8200000000002</v>
      </c>
      <c r="X371" s="183">
        <f t="shared" si="564"/>
        <v>16.700944929453911</v>
      </c>
      <c r="Y371" s="183">
        <f t="shared" si="576"/>
        <v>193.16218217724023</v>
      </c>
      <c r="Z371" s="265">
        <f t="shared" si="565"/>
        <v>5.9295909307754746</v>
      </c>
      <c r="AC371" s="427"/>
    </row>
    <row r="372" spans="1:29" s="60" customFormat="1" ht="12" customHeight="1">
      <c r="A372" s="624"/>
      <c r="B372" s="305">
        <v>5</v>
      </c>
      <c r="C372" s="46" t="s">
        <v>25</v>
      </c>
      <c r="D372" s="61">
        <v>953.24</v>
      </c>
      <c r="E372" s="178">
        <f t="shared" si="566"/>
        <v>9.6308223116733807</v>
      </c>
      <c r="F372" s="229">
        <f t="shared" si="567"/>
        <v>6.9469999551227346</v>
      </c>
      <c r="G372" s="155">
        <v>482.16</v>
      </c>
      <c r="H372" s="178">
        <f t="shared" si="568"/>
        <v>4.1112454655380937</v>
      </c>
      <c r="I372" s="229">
        <f t="shared" si="569"/>
        <v>4.2981678167384185</v>
      </c>
      <c r="J372" s="183">
        <f t="shared" si="572"/>
        <v>471.08</v>
      </c>
      <c r="K372" s="178">
        <f t="shared" si="570"/>
        <v>15.921059107239532</v>
      </c>
      <c r="L372" s="229">
        <f t="shared" si="577"/>
        <v>9.8011794047036194</v>
      </c>
      <c r="M372" s="183">
        <f t="shared" ref="M372:M377" si="581">D372/G372*100</f>
        <v>197.70200763232123</v>
      </c>
      <c r="N372" s="178">
        <f t="shared" si="571"/>
        <v>5.3016144619673522</v>
      </c>
      <c r="O372" s="229">
        <f t="shared" si="578"/>
        <v>2.5396727419398024</v>
      </c>
      <c r="P372" s="209"/>
      <c r="Q372" s="178">
        <f>SUM(D$368:D372)</f>
        <v>4317.99</v>
      </c>
      <c r="R372" s="178">
        <f t="shared" si="573"/>
        <v>28.330187978304465</v>
      </c>
      <c r="S372" s="229">
        <f t="shared" si="574"/>
        <v>8.7509727920453741</v>
      </c>
      <c r="T372" s="178">
        <f>SUM(G$368:G372)</f>
        <v>2224.0899999999997</v>
      </c>
      <c r="U372" s="178">
        <f t="shared" si="579"/>
        <v>27.679642695171445</v>
      </c>
      <c r="V372" s="178">
        <f t="shared" si="580"/>
        <v>3.4018001599315451</v>
      </c>
      <c r="W372" s="263">
        <f t="shared" si="575"/>
        <v>2093.9</v>
      </c>
      <c r="X372" s="183">
        <f t="shared" ref="X372:X377" si="582">((W372/W360)-1)*100</f>
        <v>15.074109287154936</v>
      </c>
      <c r="Y372" s="183">
        <f t="shared" si="576"/>
        <v>194.14636997603515</v>
      </c>
      <c r="Z372" s="265">
        <f t="shared" ref="Z372:Z377" si="583">((Y372/Y360)-1)*100</f>
        <v>5.173191011994227</v>
      </c>
      <c r="AC372" s="427"/>
    </row>
    <row r="373" spans="1:29" s="60" customFormat="1" ht="12" customHeight="1">
      <c r="A373" s="624"/>
      <c r="B373" s="305">
        <v>6</v>
      </c>
      <c r="C373" s="65" t="s">
        <v>26</v>
      </c>
      <c r="D373" s="68">
        <v>939.76</v>
      </c>
      <c r="E373" s="179">
        <f t="shared" ref="E373:E418" si="584">((D373/D372)-1)*100</f>
        <v>-1.4141244597373204</v>
      </c>
      <c r="F373" s="231">
        <f t="shared" ref="F373:F418" si="585">((D373/D361)-1)*100</f>
        <v>9.8222528660410582</v>
      </c>
      <c r="G373" s="156">
        <v>476.54</v>
      </c>
      <c r="H373" s="179">
        <f t="shared" si="568"/>
        <v>-1.1655881864941153</v>
      </c>
      <c r="I373" s="231">
        <f t="shared" si="569"/>
        <v>2.3474581731492083</v>
      </c>
      <c r="J373" s="181">
        <f t="shared" si="572"/>
        <v>463.21999999999997</v>
      </c>
      <c r="K373" s="179">
        <f t="shared" si="570"/>
        <v>-1.6685064108007186</v>
      </c>
      <c r="L373" s="231">
        <f t="shared" si="577"/>
        <v>18.743911817482672</v>
      </c>
      <c r="M373" s="181">
        <f t="shared" si="581"/>
        <v>197.20485163889705</v>
      </c>
      <c r="N373" s="179">
        <f t="shared" si="571"/>
        <v>-0.25146734693193284</v>
      </c>
      <c r="O373" s="231">
        <f t="shared" si="578"/>
        <v>7.3033515695584361</v>
      </c>
      <c r="P373" s="228"/>
      <c r="Q373" s="179">
        <f>SUM(D$368:D373)</f>
        <v>5257.75</v>
      </c>
      <c r="R373" s="179">
        <f t="shared" si="573"/>
        <v>21.763829930129532</v>
      </c>
      <c r="S373" s="231">
        <f t="shared" si="574"/>
        <v>8.9409146664898529</v>
      </c>
      <c r="T373" s="179">
        <f>SUM(G$368:G373)</f>
        <v>2700.6299999999997</v>
      </c>
      <c r="U373" s="179">
        <f t="shared" si="579"/>
        <v>21.426291202244506</v>
      </c>
      <c r="V373" s="179">
        <f t="shared" si="580"/>
        <v>3.2141806132549355</v>
      </c>
      <c r="W373" s="266">
        <f t="shared" si="575"/>
        <v>2557.1200000000003</v>
      </c>
      <c r="X373" s="181">
        <f t="shared" si="582"/>
        <v>15.721972566535914</v>
      </c>
      <c r="Y373" s="181">
        <f t="shared" si="576"/>
        <v>194.68605473537659</v>
      </c>
      <c r="Z373" s="267">
        <f t="shared" si="583"/>
        <v>5.5483985041678396</v>
      </c>
      <c r="AC373" s="427"/>
    </row>
    <row r="374" spans="1:29" s="60" customFormat="1" ht="12" customHeight="1">
      <c r="A374" s="624"/>
      <c r="B374" s="305">
        <v>7</v>
      </c>
      <c r="C374" s="46" t="s">
        <v>27</v>
      </c>
      <c r="D374" s="61">
        <v>740.64</v>
      </c>
      <c r="E374" s="178">
        <f t="shared" si="584"/>
        <v>-21.188388524729717</v>
      </c>
      <c r="F374" s="229">
        <f t="shared" si="585"/>
        <v>19.375271988781972</v>
      </c>
      <c r="G374" s="155">
        <v>433.25</v>
      </c>
      <c r="H374" s="178">
        <f t="shared" ref="H374:H418" si="586">((G374/G373)-1)*100</f>
        <v>-9.0842321735845939</v>
      </c>
      <c r="I374" s="229">
        <f t="shared" ref="I374:I418" si="587">((G374/G362)-1)*100</f>
        <v>24.16886392296227</v>
      </c>
      <c r="J374" s="183">
        <f t="shared" si="572"/>
        <v>307.39</v>
      </c>
      <c r="K374" s="178">
        <f t="shared" ref="K374:K418" si="588">((J374/J373)-1)*100</f>
        <v>-33.640602737360211</v>
      </c>
      <c r="L374" s="229">
        <f t="shared" si="577"/>
        <v>13.214982873559</v>
      </c>
      <c r="M374" s="183">
        <f t="shared" si="581"/>
        <v>170.94979803808423</v>
      </c>
      <c r="N374" s="178">
        <f t="shared" ref="N374:N410" si="589">((M374/M373)-1)*100</f>
        <v>-13.313594154817554</v>
      </c>
      <c r="O374" s="229">
        <f t="shared" si="578"/>
        <v>-3.8605426374476393</v>
      </c>
      <c r="P374" s="209"/>
      <c r="Q374" s="178">
        <f>SUM(D$368:D374)</f>
        <v>5998.39</v>
      </c>
      <c r="R374" s="178">
        <f t="shared" si="573"/>
        <v>14.086634016451915</v>
      </c>
      <c r="S374" s="229">
        <f t="shared" si="574"/>
        <v>10.129491964815207</v>
      </c>
      <c r="T374" s="178">
        <f>SUM(G$368:G374)</f>
        <v>3133.8799999999997</v>
      </c>
      <c r="U374" s="178">
        <f t="shared" si="579"/>
        <v>16.042553033921724</v>
      </c>
      <c r="V374" s="178">
        <f t="shared" si="580"/>
        <v>5.6797450639868963</v>
      </c>
      <c r="W374" s="263">
        <f t="shared" si="575"/>
        <v>2864.5100000000007</v>
      </c>
      <c r="X374" s="183">
        <f t="shared" si="582"/>
        <v>15.447642691901597</v>
      </c>
      <c r="Y374" s="183">
        <f t="shared" si="576"/>
        <v>191.40458473202551</v>
      </c>
      <c r="Z374" s="265">
        <f t="shared" si="583"/>
        <v>4.2105957940512306</v>
      </c>
      <c r="AC374" s="427"/>
    </row>
    <row r="375" spans="1:29" s="60" customFormat="1" ht="12" customHeight="1">
      <c r="A375" s="624"/>
      <c r="B375" s="305">
        <v>8</v>
      </c>
      <c r="C375" s="46" t="s">
        <v>28</v>
      </c>
      <c r="D375" s="61">
        <v>662.58</v>
      </c>
      <c r="E375" s="178">
        <f t="shared" si="584"/>
        <v>-10.5395333765392</v>
      </c>
      <c r="F375" s="229">
        <f t="shared" si="585"/>
        <v>-1.4428511929553078</v>
      </c>
      <c r="G375" s="155">
        <v>382.11</v>
      </c>
      <c r="H375" s="178">
        <f t="shared" si="586"/>
        <v>-11.803808424697049</v>
      </c>
      <c r="I375" s="229">
        <f t="shared" si="587"/>
        <v>10.52266219304081</v>
      </c>
      <c r="J375" s="183">
        <f t="shared" ref="J375:J404" si="590">D375-G375</f>
        <v>280.47000000000003</v>
      </c>
      <c r="K375" s="178">
        <f t="shared" si="588"/>
        <v>-8.7576043462701989</v>
      </c>
      <c r="L375" s="229">
        <f t="shared" si="577"/>
        <v>-14.111162149747337</v>
      </c>
      <c r="M375" s="183">
        <f t="shared" si="581"/>
        <v>173.40032974797833</v>
      </c>
      <c r="N375" s="178">
        <f t="shared" si="589"/>
        <v>1.4334803187940448</v>
      </c>
      <c r="O375" s="229">
        <f t="shared" si="578"/>
        <v>-10.826298560468018</v>
      </c>
      <c r="P375" s="209"/>
      <c r="Q375" s="178">
        <f>SUM(D$368:D375)</f>
        <v>6660.97</v>
      </c>
      <c r="R375" s="178">
        <f t="shared" si="573"/>
        <v>11.045964000340081</v>
      </c>
      <c r="S375" s="229">
        <f t="shared" si="574"/>
        <v>8.8580557121728418</v>
      </c>
      <c r="T375" s="178">
        <f>SUM(G$368:G375)</f>
        <v>3515.99</v>
      </c>
      <c r="U375" s="178">
        <f t="shared" si="579"/>
        <v>12.192872732842353</v>
      </c>
      <c r="V375" s="178">
        <f t="shared" si="580"/>
        <v>6.1854082230503815</v>
      </c>
      <c r="W375" s="263">
        <f t="shared" si="575"/>
        <v>3144.9800000000005</v>
      </c>
      <c r="X375" s="183">
        <f t="shared" si="582"/>
        <v>12.009886849706387</v>
      </c>
      <c r="Y375" s="183">
        <f t="shared" si="576"/>
        <v>189.44792220683223</v>
      </c>
      <c r="Z375" s="265">
        <f t="shared" si="583"/>
        <v>2.5169630496766349</v>
      </c>
      <c r="AC375" s="427"/>
    </row>
    <row r="376" spans="1:29" s="60" customFormat="1" ht="12" customHeight="1">
      <c r="A376" s="624"/>
      <c r="B376" s="305">
        <v>9</v>
      </c>
      <c r="C376" s="65" t="s">
        <v>29</v>
      </c>
      <c r="D376" s="68">
        <v>915.76</v>
      </c>
      <c r="E376" s="179">
        <f t="shared" si="584"/>
        <v>38.211234869751578</v>
      </c>
      <c r="F376" s="231">
        <f t="shared" si="585"/>
        <v>40.262525080794617</v>
      </c>
      <c r="G376" s="156">
        <v>486.24</v>
      </c>
      <c r="H376" s="179">
        <f t="shared" si="586"/>
        <v>27.251315066342151</v>
      </c>
      <c r="I376" s="231">
        <f t="shared" si="587"/>
        <v>21.706047256708061</v>
      </c>
      <c r="J376" s="181">
        <f t="shared" si="590"/>
        <v>429.52</v>
      </c>
      <c r="K376" s="179">
        <f t="shared" si="588"/>
        <v>53.142938638713574</v>
      </c>
      <c r="L376" s="231">
        <f t="shared" si="577"/>
        <v>69.522832221652124</v>
      </c>
      <c r="M376" s="181">
        <f t="shared" si="581"/>
        <v>188.33497861138534</v>
      </c>
      <c r="N376" s="179">
        <f t="shared" si="589"/>
        <v>8.6128145691032785</v>
      </c>
      <c r="O376" s="231">
        <f t="shared" si="578"/>
        <v>15.246964503699957</v>
      </c>
      <c r="P376" s="228"/>
      <c r="Q376" s="179">
        <f>SUM(D$368:D376)</f>
        <v>7576.7300000000005</v>
      </c>
      <c r="R376" s="179">
        <f t="shared" ref="R376:R418" si="591">((Q376/Q375)-1)*100</f>
        <v>13.748147792288524</v>
      </c>
      <c r="S376" s="231">
        <f t="shared" ref="S376:S418" si="592">((Q376/Q364)-1)*100</f>
        <v>11.885839003874876</v>
      </c>
      <c r="T376" s="179">
        <f>SUM(G$368:G376)</f>
        <v>4002.2299999999996</v>
      </c>
      <c r="U376" s="179">
        <f t="shared" si="579"/>
        <v>13.829390868574709</v>
      </c>
      <c r="V376" s="179">
        <f t="shared" si="580"/>
        <v>7.8564691298137701</v>
      </c>
      <c r="W376" s="266">
        <f t="shared" ref="W376:W418" si="593">Q376-T376</f>
        <v>3574.5000000000009</v>
      </c>
      <c r="X376" s="181">
        <f t="shared" si="582"/>
        <v>16.77022285815093</v>
      </c>
      <c r="Y376" s="181">
        <f t="shared" ref="Y376:Y418" si="594">(Q376/T376)*100</f>
        <v>189.31270816519793</v>
      </c>
      <c r="Z376" s="267">
        <f t="shared" si="583"/>
        <v>3.7358629543225996</v>
      </c>
      <c r="AC376" s="427"/>
    </row>
    <row r="377" spans="1:29" s="60" customFormat="1" ht="12" customHeight="1">
      <c r="A377" s="624"/>
      <c r="B377" s="305">
        <v>10</v>
      </c>
      <c r="C377" s="46" t="s">
        <v>30</v>
      </c>
      <c r="D377" s="61">
        <v>997.65</v>
      </c>
      <c r="E377" s="178">
        <f t="shared" si="584"/>
        <v>8.9422992923910094</v>
      </c>
      <c r="F377" s="229">
        <f t="shared" si="585"/>
        <v>16.931750254925614</v>
      </c>
      <c r="G377" s="155">
        <v>550.58000000000004</v>
      </c>
      <c r="H377" s="178">
        <f t="shared" si="586"/>
        <v>13.232148733135896</v>
      </c>
      <c r="I377" s="229">
        <f t="shared" si="587"/>
        <v>26.381269367611626</v>
      </c>
      <c r="J377" s="183">
        <f t="shared" si="590"/>
        <v>447.06999999999994</v>
      </c>
      <c r="K377" s="178">
        <f t="shared" si="588"/>
        <v>4.0859564164648754</v>
      </c>
      <c r="L377" s="229">
        <f t="shared" ref="L377:L418" si="595">((J377/J365)-1)*100</f>
        <v>7.0723762992766837</v>
      </c>
      <c r="M377" s="183">
        <f t="shared" si="581"/>
        <v>181.19982563841765</v>
      </c>
      <c r="N377" s="178">
        <f t="shared" si="589"/>
        <v>-3.7885437031272451</v>
      </c>
      <c r="O377" s="229">
        <f t="shared" ref="O377:O410" si="596">((M377/M365)-1)*100</f>
        <v>-7.4769933550831169</v>
      </c>
      <c r="P377" s="209"/>
      <c r="Q377" s="178">
        <f>SUM(D$368:D377)</f>
        <v>8574.380000000001</v>
      </c>
      <c r="R377" s="178">
        <f t="shared" si="591"/>
        <v>13.167289846675278</v>
      </c>
      <c r="S377" s="229">
        <f t="shared" si="592"/>
        <v>12.450442817929908</v>
      </c>
      <c r="T377" s="178">
        <f>SUM(G$368:G377)</f>
        <v>4552.8099999999995</v>
      </c>
      <c r="U377" s="178">
        <f t="shared" ref="U377:U418" si="597">((T377/T376)-1)*100</f>
        <v>13.756830566958911</v>
      </c>
      <c r="V377" s="178">
        <f t="shared" ref="V377:V418" si="598">((T377/T365)-1)*100</f>
        <v>9.8028386412145387</v>
      </c>
      <c r="W377" s="263">
        <f t="shared" si="593"/>
        <v>4021.5700000000015</v>
      </c>
      <c r="X377" s="183">
        <f t="shared" si="582"/>
        <v>15.606206952062319</v>
      </c>
      <c r="Y377" s="183">
        <f t="shared" si="594"/>
        <v>188.3316018019641</v>
      </c>
      <c r="Z377" s="265">
        <f t="shared" si="583"/>
        <v>2.4112347271517454</v>
      </c>
      <c r="AC377" s="427"/>
    </row>
    <row r="378" spans="1:29" s="60" customFormat="1" ht="12" customHeight="1">
      <c r="A378" s="624"/>
      <c r="B378" s="305">
        <v>11</v>
      </c>
      <c r="C378" s="46" t="s">
        <v>31</v>
      </c>
      <c r="D378" s="61">
        <v>893.45</v>
      </c>
      <c r="E378" s="178">
        <f t="shared" si="584"/>
        <v>-10.444544679997991</v>
      </c>
      <c r="F378" s="229">
        <f t="shared" si="585"/>
        <v>-1.9286074948958287</v>
      </c>
      <c r="G378" s="155">
        <v>492.44</v>
      </c>
      <c r="H378" s="178">
        <f t="shared" si="586"/>
        <v>-10.559773329942978</v>
      </c>
      <c r="I378" s="229">
        <f t="shared" si="587"/>
        <v>29.945112940679763</v>
      </c>
      <c r="J378" s="183">
        <f t="shared" si="590"/>
        <v>401.01000000000005</v>
      </c>
      <c r="K378" s="178">
        <f t="shared" si="588"/>
        <v>-10.30263717091281</v>
      </c>
      <c r="L378" s="229">
        <f t="shared" si="595"/>
        <v>-24.630680750291301</v>
      </c>
      <c r="M378" s="183">
        <f t="shared" ref="M378:M418" si="599">D378/G378*100</f>
        <v>181.43327105840305</v>
      </c>
      <c r="N378" s="178">
        <f t="shared" si="589"/>
        <v>0.12883313720799539</v>
      </c>
      <c r="O378" s="229">
        <f t="shared" si="596"/>
        <v>-24.528602664823584</v>
      </c>
      <c r="P378" s="209"/>
      <c r="Q378" s="178">
        <f>SUM(D$368:D378)</f>
        <v>9467.8300000000017</v>
      </c>
      <c r="R378" s="178">
        <f t="shared" si="591"/>
        <v>10.419995381590287</v>
      </c>
      <c r="S378" s="229">
        <f t="shared" si="592"/>
        <v>10.915821720819352</v>
      </c>
      <c r="T378" s="178">
        <f>SUM(G$368:G378)</f>
        <v>5045.2499999999991</v>
      </c>
      <c r="U378" s="178">
        <f t="shared" si="597"/>
        <v>10.816177261954696</v>
      </c>
      <c r="V378" s="178">
        <f t="shared" si="598"/>
        <v>11.489599607540679</v>
      </c>
      <c r="W378" s="263">
        <f t="shared" si="593"/>
        <v>4422.5800000000027</v>
      </c>
      <c r="X378" s="183">
        <f t="shared" ref="X378:X418" si="600">((W378/W366)-1)*100</f>
        <v>10.268429267417023</v>
      </c>
      <c r="Y378" s="183">
        <f t="shared" si="594"/>
        <v>187.65829245329772</v>
      </c>
      <c r="Z378" s="265">
        <f t="shared" ref="Z378:Z418" si="601">((Y378/Y366)-1)*100</f>
        <v>-0.51464700630470261</v>
      </c>
      <c r="AC378" s="427"/>
    </row>
    <row r="379" spans="1:29" s="60" customFormat="1" ht="12" customHeight="1">
      <c r="A379" s="625"/>
      <c r="B379" s="334" t="s">
        <v>125</v>
      </c>
      <c r="C379" s="65" t="s">
        <v>32</v>
      </c>
      <c r="D379" s="68">
        <v>737.54</v>
      </c>
      <c r="E379" s="179">
        <f t="shared" si="584"/>
        <v>-17.450332978902019</v>
      </c>
      <c r="F379" s="231">
        <f t="shared" si="585"/>
        <v>21.061011440671006</v>
      </c>
      <c r="G379" s="156">
        <v>419.75</v>
      </c>
      <c r="H379" s="179">
        <f t="shared" si="586"/>
        <v>-14.761189180407763</v>
      </c>
      <c r="I379" s="231">
        <f t="shared" si="587"/>
        <v>27.016068024328966</v>
      </c>
      <c r="J379" s="181">
        <f t="shared" si="590"/>
        <v>317.78999999999996</v>
      </c>
      <c r="K379" s="179">
        <f t="shared" si="588"/>
        <v>-20.752599685793392</v>
      </c>
      <c r="L379" s="231">
        <f t="shared" si="595"/>
        <v>14.001291433491158</v>
      </c>
      <c r="M379" s="181">
        <f t="shared" si="599"/>
        <v>175.70935080405002</v>
      </c>
      <c r="N379" s="179">
        <f t="shared" si="589"/>
        <v>-3.1548349544502807</v>
      </c>
      <c r="O379" s="231">
        <f t="shared" si="596"/>
        <v>-4.6884277527134088</v>
      </c>
      <c r="P379" s="228"/>
      <c r="Q379" s="181">
        <f>SUM(D$368:D379)</f>
        <v>10205.370000000003</v>
      </c>
      <c r="R379" s="179">
        <f t="shared" si="591"/>
        <v>7.7899582058402084</v>
      </c>
      <c r="S379" s="231">
        <f t="shared" si="592"/>
        <v>11.591662584415152</v>
      </c>
      <c r="T379" s="179">
        <f>SUM(G$368:G379)</f>
        <v>5464.9999999999991</v>
      </c>
      <c r="U379" s="179">
        <f t="shared" si="597"/>
        <v>8.3197066547742828</v>
      </c>
      <c r="V379" s="179">
        <f t="shared" si="598"/>
        <v>12.546285045862838</v>
      </c>
      <c r="W379" s="266">
        <f t="shared" si="593"/>
        <v>4740.3700000000035</v>
      </c>
      <c r="X379" s="181">
        <f t="shared" si="600"/>
        <v>10.511015269845059</v>
      </c>
      <c r="Y379" s="181">
        <f t="shared" si="594"/>
        <v>186.74053064958838</v>
      </c>
      <c r="Z379" s="267">
        <f t="shared" si="601"/>
        <v>-0.84820432860903683</v>
      </c>
      <c r="AC379" s="427"/>
    </row>
    <row r="380" spans="1:29" s="60" customFormat="1" ht="12" customHeight="1">
      <c r="A380" s="623">
        <v>2020</v>
      </c>
      <c r="B380" s="304">
        <v>1</v>
      </c>
      <c r="C380" s="79" t="s">
        <v>21</v>
      </c>
      <c r="D380" s="82">
        <v>820.04</v>
      </c>
      <c r="E380" s="180">
        <f t="shared" si="584"/>
        <v>11.185833988665017</v>
      </c>
      <c r="F380" s="233">
        <f t="shared" si="585"/>
        <v>-1.7516114345961231</v>
      </c>
      <c r="G380" s="153">
        <v>440.66</v>
      </c>
      <c r="H380" s="180">
        <f t="shared" si="586"/>
        <v>4.9815366289458041</v>
      </c>
      <c r="I380" s="233">
        <f t="shared" si="587"/>
        <v>6.1064290874067062</v>
      </c>
      <c r="J380" s="182">
        <f t="shared" si="590"/>
        <v>379.37999999999994</v>
      </c>
      <c r="K380" s="180">
        <f t="shared" si="588"/>
        <v>19.380723119040866</v>
      </c>
      <c r="L380" s="233">
        <f t="shared" si="595"/>
        <v>-9.5335749713849722</v>
      </c>
      <c r="M380" s="182">
        <f t="shared" si="599"/>
        <v>186.09358689238866</v>
      </c>
      <c r="N380" s="180">
        <f t="shared" si="589"/>
        <v>5.9098938336634488</v>
      </c>
      <c r="O380" s="233">
        <f t="shared" si="596"/>
        <v>-7.4058099868101852</v>
      </c>
      <c r="P380" s="281"/>
      <c r="Q380" s="180">
        <f>SUM(D$380:D380)</f>
        <v>820.04</v>
      </c>
      <c r="R380" s="180">
        <f t="shared" si="591"/>
        <v>-91.964622546757241</v>
      </c>
      <c r="S380" s="233">
        <f t="shared" si="592"/>
        <v>-1.7516114345961231</v>
      </c>
      <c r="T380" s="180">
        <f>SUM(G$380:G380)</f>
        <v>440.66</v>
      </c>
      <c r="U380" s="180">
        <f t="shared" si="597"/>
        <v>-91.936688014638605</v>
      </c>
      <c r="V380" s="180">
        <f t="shared" si="598"/>
        <v>6.1064290874067062</v>
      </c>
      <c r="W380" s="268">
        <f t="shared" si="593"/>
        <v>379.37999999999994</v>
      </c>
      <c r="X380" s="182">
        <f t="shared" si="600"/>
        <v>-9.5335749713849722</v>
      </c>
      <c r="Y380" s="182">
        <f t="shared" si="594"/>
        <v>186.09358689238866</v>
      </c>
      <c r="Z380" s="269">
        <f t="shared" si="601"/>
        <v>-7.4058099868101852</v>
      </c>
      <c r="AC380" s="427"/>
    </row>
    <row r="381" spans="1:29" s="60" customFormat="1" ht="12" customHeight="1">
      <c r="A381" s="624"/>
      <c r="B381" s="305">
        <v>2</v>
      </c>
      <c r="C381" s="46" t="s">
        <v>22</v>
      </c>
      <c r="D381" s="61">
        <v>908.52</v>
      </c>
      <c r="E381" s="178">
        <f t="shared" si="584"/>
        <v>10.789717574752444</v>
      </c>
      <c r="F381" s="229">
        <f t="shared" si="585"/>
        <v>14.260561166098618</v>
      </c>
      <c r="G381" s="155">
        <v>473.98</v>
      </c>
      <c r="H381" s="178">
        <f t="shared" si="586"/>
        <v>7.5613851949348776</v>
      </c>
      <c r="I381" s="229">
        <f t="shared" si="587"/>
        <v>10.212528484397531</v>
      </c>
      <c r="J381" s="183">
        <f t="shared" si="590"/>
        <v>434.53999999999996</v>
      </c>
      <c r="K381" s="178">
        <f t="shared" si="588"/>
        <v>14.539511835099383</v>
      </c>
      <c r="L381" s="229">
        <f t="shared" si="595"/>
        <v>19.029227271482174</v>
      </c>
      <c r="M381" s="183">
        <f t="shared" si="599"/>
        <v>191.6789737963627</v>
      </c>
      <c r="N381" s="178">
        <f t="shared" si="589"/>
        <v>3.0013860215418742</v>
      </c>
      <c r="O381" s="229">
        <f t="shared" si="596"/>
        <v>3.6729333201661829</v>
      </c>
      <c r="P381" s="209"/>
      <c r="Q381" s="178">
        <f>SUM(D$380:D381)</f>
        <v>1728.56</v>
      </c>
      <c r="R381" s="178">
        <f t="shared" si="591"/>
        <v>110.78971757475244</v>
      </c>
      <c r="S381" s="229">
        <f t="shared" si="592"/>
        <v>6.0602899760091811</v>
      </c>
      <c r="T381" s="178">
        <f>SUM(G$380:G381)</f>
        <v>914.6400000000001</v>
      </c>
      <c r="U381" s="178">
        <f t="shared" si="597"/>
        <v>107.5613851949349</v>
      </c>
      <c r="V381" s="178">
        <f t="shared" si="598"/>
        <v>8.1953250686098258</v>
      </c>
      <c r="W381" s="263">
        <f t="shared" si="593"/>
        <v>813.91999999999985</v>
      </c>
      <c r="X381" s="183">
        <f t="shared" si="600"/>
        <v>3.7594176663309442</v>
      </c>
      <c r="Y381" s="183">
        <f t="shared" si="594"/>
        <v>188.9880171433569</v>
      </c>
      <c r="Z381" s="265">
        <f t="shared" si="601"/>
        <v>-1.973315474810744</v>
      </c>
    </row>
    <row r="382" spans="1:29" s="60" customFormat="1" ht="12" customHeight="1">
      <c r="A382" s="624"/>
      <c r="B382" s="305">
        <v>3</v>
      </c>
      <c r="C382" s="65" t="s">
        <v>23</v>
      </c>
      <c r="D382" s="68">
        <v>835.73</v>
      </c>
      <c r="E382" s="179">
        <f t="shared" si="584"/>
        <v>-8.0119314929775864</v>
      </c>
      <c r="F382" s="231">
        <f t="shared" si="585"/>
        <v>-3.4351674254153863</v>
      </c>
      <c r="G382" s="156">
        <v>390.31</v>
      </c>
      <c r="H382" s="179">
        <f t="shared" si="586"/>
        <v>-17.652643571458714</v>
      </c>
      <c r="I382" s="231">
        <f t="shared" si="587"/>
        <v>-9.9527050409505158</v>
      </c>
      <c r="J382" s="181">
        <f t="shared" si="590"/>
        <v>445.42</v>
      </c>
      <c r="K382" s="179">
        <f t="shared" si="588"/>
        <v>2.5037971187922947</v>
      </c>
      <c r="L382" s="231">
        <f t="shared" si="595"/>
        <v>3.1040948126200618</v>
      </c>
      <c r="M382" s="181">
        <f t="shared" si="599"/>
        <v>214.11954600189591</v>
      </c>
      <c r="N382" s="179">
        <f t="shared" si="589"/>
        <v>11.707372885548617</v>
      </c>
      <c r="O382" s="231">
        <f t="shared" si="596"/>
        <v>7.237904945949869</v>
      </c>
      <c r="P382" s="228"/>
      <c r="Q382" s="179">
        <f>SUM(D$380:D382)</f>
        <v>2564.29</v>
      </c>
      <c r="R382" s="179">
        <f t="shared" si="591"/>
        <v>48.348336187346689</v>
      </c>
      <c r="S382" s="231">
        <f t="shared" si="592"/>
        <v>2.766857028353864</v>
      </c>
      <c r="T382" s="179">
        <f>SUM(G$380:G382)</f>
        <v>1304.95</v>
      </c>
      <c r="U382" s="179">
        <f t="shared" si="597"/>
        <v>42.673620222163898</v>
      </c>
      <c r="V382" s="179">
        <f t="shared" si="598"/>
        <v>2.0440878629350845</v>
      </c>
      <c r="W382" s="266">
        <f t="shared" si="593"/>
        <v>1259.3399999999999</v>
      </c>
      <c r="X382" s="181">
        <f t="shared" si="600"/>
        <v>3.5266844233994066</v>
      </c>
      <c r="Y382" s="181">
        <f t="shared" si="594"/>
        <v>196.5048469290011</v>
      </c>
      <c r="Z382" s="267">
        <f t="shared" si="601"/>
        <v>0.70829107355010468</v>
      </c>
    </row>
    <row r="383" spans="1:29" s="60" customFormat="1" ht="12" customHeight="1">
      <c r="A383" s="624"/>
      <c r="B383" s="305">
        <v>4</v>
      </c>
      <c r="C383" s="46" t="s">
        <v>24</v>
      </c>
      <c r="D383" s="61">
        <v>408.13</v>
      </c>
      <c r="E383" s="178">
        <f t="shared" si="584"/>
        <v>-51.164849891711441</v>
      </c>
      <c r="F383" s="229">
        <f t="shared" si="585"/>
        <v>-53.061529614721103</v>
      </c>
      <c r="G383" s="155">
        <v>202.94</v>
      </c>
      <c r="H383" s="178">
        <f t="shared" si="586"/>
        <v>-48.005431580026134</v>
      </c>
      <c r="I383" s="229">
        <f t="shared" si="587"/>
        <v>-56.179823803765757</v>
      </c>
      <c r="J383" s="183">
        <f t="shared" si="590"/>
        <v>205.19</v>
      </c>
      <c r="K383" s="178">
        <f t="shared" si="588"/>
        <v>-53.933366261056982</v>
      </c>
      <c r="L383" s="229">
        <f t="shared" si="595"/>
        <v>-49.507849795757664</v>
      </c>
      <c r="M383" s="183">
        <f t="shared" si="599"/>
        <v>201.10870207943233</v>
      </c>
      <c r="N383" s="178">
        <f t="shared" si="589"/>
        <v>-6.0764391506548332</v>
      </c>
      <c r="O383" s="229">
        <f t="shared" si="596"/>
        <v>7.1161151317155946</v>
      </c>
      <c r="P383" s="209"/>
      <c r="Q383" s="178">
        <f>SUM(D$380:D383)</f>
        <v>2972.42</v>
      </c>
      <c r="R383" s="178">
        <f t="shared" si="591"/>
        <v>15.915906547231407</v>
      </c>
      <c r="S383" s="229">
        <f t="shared" si="592"/>
        <v>-11.660004457983508</v>
      </c>
      <c r="T383" s="178">
        <f>SUM(G$380:G383)</f>
        <v>1507.89</v>
      </c>
      <c r="U383" s="178">
        <f t="shared" si="597"/>
        <v>15.551553699375464</v>
      </c>
      <c r="V383" s="178">
        <f t="shared" si="598"/>
        <v>-13.435671927115312</v>
      </c>
      <c r="W383" s="263">
        <f t="shared" si="593"/>
        <v>1464.53</v>
      </c>
      <c r="X383" s="183">
        <f t="shared" si="600"/>
        <v>-9.7540084544188606</v>
      </c>
      <c r="Y383" s="183">
        <f t="shared" si="594"/>
        <v>197.124458680673</v>
      </c>
      <c r="Z383" s="265">
        <f t="shared" si="601"/>
        <v>2.0512692799241172</v>
      </c>
    </row>
    <row r="384" spans="1:29" s="60" customFormat="1" ht="12" customHeight="1">
      <c r="A384" s="624"/>
      <c r="B384" s="305">
        <v>5</v>
      </c>
      <c r="C384" s="46" t="s">
        <v>25</v>
      </c>
      <c r="D384" s="61">
        <v>531.96</v>
      </c>
      <c r="E384" s="178">
        <f t="shared" si="584"/>
        <v>30.340822777056342</v>
      </c>
      <c r="F384" s="229">
        <f t="shared" si="585"/>
        <v>-44.1945365280517</v>
      </c>
      <c r="G384" s="155">
        <v>271.70999999999998</v>
      </c>
      <c r="H384" s="178">
        <f t="shared" si="586"/>
        <v>33.886863112249912</v>
      </c>
      <c r="I384" s="229">
        <f t="shared" si="587"/>
        <v>-43.647336983573922</v>
      </c>
      <c r="J384" s="183">
        <f t="shared" si="590"/>
        <v>260.25000000000006</v>
      </c>
      <c r="K384" s="178">
        <f t="shared" si="588"/>
        <v>26.83366635800968</v>
      </c>
      <c r="L384" s="229">
        <f t="shared" si="595"/>
        <v>-44.754606436274081</v>
      </c>
      <c r="M384" s="183">
        <f t="shared" si="599"/>
        <v>195.78226785911451</v>
      </c>
      <c r="N384" s="178">
        <f t="shared" si="589"/>
        <v>-2.6485349292414195</v>
      </c>
      <c r="O384" s="229">
        <f t="shared" si="596"/>
        <v>-0.97102694919364296</v>
      </c>
      <c r="P384" s="209"/>
      <c r="Q384" s="178">
        <f>SUM(D$380:D384)</f>
        <v>3504.38</v>
      </c>
      <c r="R384" s="178">
        <f t="shared" si="591"/>
        <v>17.896528754348306</v>
      </c>
      <c r="S384" s="229">
        <f t="shared" si="592"/>
        <v>-18.842331733051708</v>
      </c>
      <c r="T384" s="178">
        <f>SUM(G$380:G384)</f>
        <v>1779.6000000000001</v>
      </c>
      <c r="U384" s="178">
        <f t="shared" si="597"/>
        <v>18.019218908541077</v>
      </c>
      <c r="V384" s="178">
        <f t="shared" si="598"/>
        <v>-19.985252395361684</v>
      </c>
      <c r="W384" s="263">
        <f t="shared" si="593"/>
        <v>1724.78</v>
      </c>
      <c r="X384" s="183">
        <f t="shared" si="600"/>
        <v>-17.628349013802001</v>
      </c>
      <c r="Y384" s="183">
        <f t="shared" si="594"/>
        <v>196.91953247920878</v>
      </c>
      <c r="Z384" s="265">
        <f t="shared" si="601"/>
        <v>1.4283875117087952</v>
      </c>
    </row>
    <row r="385" spans="1:71" s="506" customFormat="1" ht="12" customHeight="1">
      <c r="A385" s="624"/>
      <c r="B385" s="305">
        <v>6</v>
      </c>
      <c r="C385" s="46" t="s">
        <v>26</v>
      </c>
      <c r="D385" s="61">
        <v>832.33</v>
      </c>
      <c r="E385" s="178">
        <f t="shared" si="584"/>
        <v>56.464771787352433</v>
      </c>
      <c r="F385" s="229">
        <f t="shared" si="585"/>
        <v>-11.431642121392693</v>
      </c>
      <c r="G385" s="155">
        <v>368.39</v>
      </c>
      <c r="H385" s="178">
        <f t="shared" si="586"/>
        <v>35.582054396231278</v>
      </c>
      <c r="I385" s="229">
        <f t="shared" si="587"/>
        <v>-22.694841985982293</v>
      </c>
      <c r="J385" s="183">
        <f t="shared" si="590"/>
        <v>463.94000000000005</v>
      </c>
      <c r="K385" s="178">
        <f t="shared" si="588"/>
        <v>78.26705091258404</v>
      </c>
      <c r="L385" s="229">
        <f t="shared" si="595"/>
        <v>0.15543370320800776</v>
      </c>
      <c r="M385" s="183">
        <f t="shared" si="599"/>
        <v>225.93718613425992</v>
      </c>
      <c r="N385" s="178">
        <f t="shared" si="589"/>
        <v>15.402272435032248</v>
      </c>
      <c r="O385" s="229">
        <f t="shared" si="596"/>
        <v>14.569790883225743</v>
      </c>
      <c r="P385" s="209"/>
      <c r="Q385" s="178">
        <f>SUM(D$380:D385)</f>
        <v>4336.71</v>
      </c>
      <c r="R385" s="178">
        <f t="shared" si="591"/>
        <v>23.751134294796806</v>
      </c>
      <c r="S385" s="229">
        <f t="shared" si="592"/>
        <v>-17.517759497884079</v>
      </c>
      <c r="T385" s="178">
        <f>SUM(G$380:G385)</f>
        <v>2147.9900000000002</v>
      </c>
      <c r="U385" s="178">
        <f t="shared" si="597"/>
        <v>20.700719262755673</v>
      </c>
      <c r="V385" s="178">
        <f t="shared" si="598"/>
        <v>-20.463373361030555</v>
      </c>
      <c r="W385" s="263">
        <f t="shared" si="593"/>
        <v>2188.7199999999998</v>
      </c>
      <c r="X385" s="183">
        <f t="shared" si="600"/>
        <v>-14.406832686772642</v>
      </c>
      <c r="Y385" s="183">
        <f t="shared" si="594"/>
        <v>201.8961913230508</v>
      </c>
      <c r="Z385" s="265">
        <f t="shared" si="601"/>
        <v>3.7034684366450632</v>
      </c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60"/>
      <c r="AU385" s="60"/>
      <c r="AV385" s="60"/>
      <c r="AW385" s="60"/>
      <c r="AX385" s="60"/>
      <c r="AY385" s="60"/>
      <c r="AZ385" s="60"/>
      <c r="BA385" s="60"/>
      <c r="BB385" s="60"/>
      <c r="BC385" s="60"/>
      <c r="BD385" s="60"/>
      <c r="BE385" s="60"/>
      <c r="BF385" s="60"/>
      <c r="BG385" s="60"/>
      <c r="BH385" s="60"/>
      <c r="BI385" s="60"/>
      <c r="BJ385" s="60"/>
      <c r="BK385" s="60"/>
      <c r="BL385" s="60"/>
      <c r="BM385" s="60"/>
      <c r="BN385" s="60"/>
      <c r="BO385" s="60"/>
      <c r="BP385" s="60"/>
      <c r="BQ385" s="60"/>
      <c r="BR385" s="60"/>
      <c r="BS385" s="60"/>
    </row>
    <row r="386" spans="1:71" s="60" customFormat="1" ht="12" customHeight="1">
      <c r="A386" s="624"/>
      <c r="B386" s="305">
        <v>7</v>
      </c>
      <c r="C386" s="46" t="s">
        <v>27</v>
      </c>
      <c r="D386" s="61">
        <v>587.04999999999995</v>
      </c>
      <c r="E386" s="178">
        <f t="shared" si="584"/>
        <v>-29.469080773251001</v>
      </c>
      <c r="F386" s="229">
        <f t="shared" si="585"/>
        <v>-20.737470295960257</v>
      </c>
      <c r="G386" s="155">
        <v>295.02999999999997</v>
      </c>
      <c r="H386" s="178">
        <f t="shared" si="586"/>
        <v>-19.91367843861126</v>
      </c>
      <c r="I386" s="229">
        <f t="shared" si="587"/>
        <v>-31.903058280438557</v>
      </c>
      <c r="J386" s="183">
        <f t="shared" si="590"/>
        <v>292.02</v>
      </c>
      <c r="K386" s="178">
        <f t="shared" si="588"/>
        <v>-37.056515928783909</v>
      </c>
      <c r="L386" s="229">
        <f t="shared" si="595"/>
        <v>-5.0001626598132676</v>
      </c>
      <c r="M386" s="183">
        <f t="shared" si="599"/>
        <v>198.97976476968444</v>
      </c>
      <c r="N386" s="178">
        <f t="shared" si="589"/>
        <v>-11.931378727783404</v>
      </c>
      <c r="O386" s="229">
        <f t="shared" si="596"/>
        <v>16.396607105295136</v>
      </c>
      <c r="P386" s="209"/>
      <c r="Q386" s="178">
        <f>SUM(D$380:D386)</f>
        <v>4923.76</v>
      </c>
      <c r="R386" s="178">
        <f t="shared" si="591"/>
        <v>13.536759432841961</v>
      </c>
      <c r="S386" s="229">
        <f t="shared" si="592"/>
        <v>-17.915307274118554</v>
      </c>
      <c r="T386" s="178">
        <f>SUM(G$380:G386)</f>
        <v>2443.0200000000004</v>
      </c>
      <c r="U386" s="178">
        <f t="shared" si="597"/>
        <v>13.735166364834118</v>
      </c>
      <c r="V386" s="178">
        <f t="shared" si="598"/>
        <v>-22.044877276730425</v>
      </c>
      <c r="W386" s="263">
        <f t="shared" si="593"/>
        <v>2480.7399999999998</v>
      </c>
      <c r="X386" s="183">
        <f t="shared" si="600"/>
        <v>-13.397404791744517</v>
      </c>
      <c r="Y386" s="183">
        <f t="shared" si="594"/>
        <v>201.54399063454247</v>
      </c>
      <c r="Z386" s="265">
        <f t="shared" si="601"/>
        <v>5.2973683554720319</v>
      </c>
      <c r="AC386" s="430"/>
    </row>
    <row r="387" spans="1:71" s="60" customFormat="1" ht="12" customHeight="1">
      <c r="A387" s="624"/>
      <c r="B387" s="305">
        <v>8</v>
      </c>
      <c r="C387" s="46" t="s">
        <v>28</v>
      </c>
      <c r="D387" s="61">
        <v>595.63</v>
      </c>
      <c r="E387" s="178">
        <f t="shared" si="584"/>
        <v>1.461545013201615</v>
      </c>
      <c r="F387" s="229">
        <f t="shared" si="585"/>
        <v>-10.104440218539656</v>
      </c>
      <c r="G387" s="155">
        <v>301.5</v>
      </c>
      <c r="H387" s="178">
        <f t="shared" si="586"/>
        <v>2.1929973223062227</v>
      </c>
      <c r="I387" s="229">
        <f t="shared" si="587"/>
        <v>-21.096019470833006</v>
      </c>
      <c r="J387" s="183">
        <f t="shared" si="590"/>
        <v>294.13</v>
      </c>
      <c r="K387" s="178">
        <f t="shared" si="588"/>
        <v>0.72255324977741342</v>
      </c>
      <c r="L387" s="229">
        <f t="shared" si="595"/>
        <v>4.8703961207972268</v>
      </c>
      <c r="M387" s="183">
        <f t="shared" si="599"/>
        <v>197.55555555555554</v>
      </c>
      <c r="N387" s="178">
        <f t="shared" si="589"/>
        <v>-0.71575580349960699</v>
      </c>
      <c r="O387" s="229">
        <f t="shared" si="596"/>
        <v>13.9303228792498</v>
      </c>
      <c r="P387" s="209"/>
      <c r="Q387" s="178">
        <f>SUM(D$380:D387)</f>
        <v>5519.39</v>
      </c>
      <c r="R387" s="178">
        <f t="shared" si="591"/>
        <v>12.097055908492704</v>
      </c>
      <c r="S387" s="229">
        <f t="shared" si="592"/>
        <v>-17.138344715559441</v>
      </c>
      <c r="T387" s="178">
        <f>SUM(G$380:G387)</f>
        <v>2744.5200000000004</v>
      </c>
      <c r="U387" s="178">
        <f t="shared" si="597"/>
        <v>12.341282510990492</v>
      </c>
      <c r="V387" s="178">
        <f t="shared" si="598"/>
        <v>-21.941757513531023</v>
      </c>
      <c r="W387" s="263">
        <f t="shared" si="593"/>
        <v>2774.87</v>
      </c>
      <c r="X387" s="183">
        <f t="shared" si="600"/>
        <v>-11.768278335633308</v>
      </c>
      <c r="Y387" s="183">
        <f t="shared" si="594"/>
        <v>201.10584000116597</v>
      </c>
      <c r="Z387" s="265">
        <f t="shared" si="601"/>
        <v>6.1536266318118038</v>
      </c>
    </row>
    <row r="388" spans="1:71" s="60" customFormat="1" ht="12" customHeight="1">
      <c r="A388" s="624"/>
      <c r="B388" s="305">
        <v>9</v>
      </c>
      <c r="C388" s="65" t="s">
        <v>29</v>
      </c>
      <c r="D388" s="68">
        <v>885.4</v>
      </c>
      <c r="E388" s="179">
        <f t="shared" si="584"/>
        <v>48.649329281600998</v>
      </c>
      <c r="F388" s="231">
        <f t="shared" si="585"/>
        <v>-3.315279112431202</v>
      </c>
      <c r="G388" s="156">
        <v>491.38</v>
      </c>
      <c r="H388" s="179">
        <f t="shared" si="586"/>
        <v>62.978441127694865</v>
      </c>
      <c r="I388" s="231">
        <f t="shared" si="587"/>
        <v>1.0570911484040879</v>
      </c>
      <c r="J388" s="181">
        <f t="shared" si="590"/>
        <v>394.02</v>
      </c>
      <c r="K388" s="179">
        <f t="shared" si="588"/>
        <v>33.961173630707499</v>
      </c>
      <c r="L388" s="231">
        <f t="shared" si="595"/>
        <v>-8.2650400447010668</v>
      </c>
      <c r="M388" s="181">
        <f t="shared" si="599"/>
        <v>180.18641377345435</v>
      </c>
      <c r="N388" s="179">
        <f t="shared" si="589"/>
        <v>-8.7920290235607883</v>
      </c>
      <c r="O388" s="231">
        <f t="shared" si="596"/>
        <v>-4.3266337979334768</v>
      </c>
      <c r="P388" s="228"/>
      <c r="Q388" s="179">
        <f>SUM(D$380:D388)</f>
        <v>6404.79</v>
      </c>
      <c r="R388" s="179">
        <f t="shared" si="591"/>
        <v>16.041627788578072</v>
      </c>
      <c r="S388" s="231">
        <f t="shared" si="592"/>
        <v>-15.467622575966155</v>
      </c>
      <c r="T388" s="179">
        <f>SUM(G$380:G388)</f>
        <v>3235.9000000000005</v>
      </c>
      <c r="U388" s="179">
        <f t="shared" si="597"/>
        <v>17.904041508169001</v>
      </c>
      <c r="V388" s="179">
        <f t="shared" si="598"/>
        <v>-19.147575226811032</v>
      </c>
      <c r="W388" s="266">
        <f t="shared" si="593"/>
        <v>3168.8899999999994</v>
      </c>
      <c r="X388" s="181">
        <f t="shared" si="600"/>
        <v>-11.34732130367887</v>
      </c>
      <c r="Y388" s="181">
        <f t="shared" si="594"/>
        <v>197.92916962823321</v>
      </c>
      <c r="Z388" s="267">
        <f t="shared" si="601"/>
        <v>4.5514437707564692</v>
      </c>
    </row>
    <row r="389" spans="1:71" s="60" customFormat="1" ht="12" customHeight="1">
      <c r="A389" s="624"/>
      <c r="B389" s="305">
        <v>10</v>
      </c>
      <c r="C389" s="46" t="s">
        <v>30</v>
      </c>
      <c r="D389" s="153">
        <v>972.76</v>
      </c>
      <c r="E389" s="180">
        <f t="shared" si="584"/>
        <v>9.8667269030946478</v>
      </c>
      <c r="F389" s="233">
        <f t="shared" si="585"/>
        <v>-2.4948629278805146</v>
      </c>
      <c r="G389" s="153">
        <v>529.19000000000005</v>
      </c>
      <c r="H389" s="180">
        <f t="shared" si="586"/>
        <v>7.6946558671496801</v>
      </c>
      <c r="I389" s="233">
        <f t="shared" si="587"/>
        <v>-3.8849940063206079</v>
      </c>
      <c r="J389" s="182">
        <f t="shared" si="590"/>
        <v>443.56999999999994</v>
      </c>
      <c r="K389" s="180">
        <f t="shared" si="588"/>
        <v>12.575503781533914</v>
      </c>
      <c r="L389" s="233">
        <f t="shared" si="595"/>
        <v>-0.78287516496298171</v>
      </c>
      <c r="M389" s="182">
        <f t="shared" si="599"/>
        <v>183.82055594398986</v>
      </c>
      <c r="N389" s="180">
        <f t="shared" si="589"/>
        <v>2.0168791278040832</v>
      </c>
      <c r="O389" s="233">
        <f t="shared" si="596"/>
        <v>1.4463205449225081</v>
      </c>
      <c r="P389" s="281"/>
      <c r="Q389" s="180">
        <f>SUM(D$380:D389)</f>
        <v>7377.55</v>
      </c>
      <c r="R389" s="180">
        <f t="shared" si="591"/>
        <v>15.188007725467978</v>
      </c>
      <c r="S389" s="233">
        <f t="shared" si="592"/>
        <v>-13.95821038955587</v>
      </c>
      <c r="T389" s="180">
        <f>SUM(G$380:G389)</f>
        <v>3765.0900000000006</v>
      </c>
      <c r="U389" s="180">
        <f t="shared" si="597"/>
        <v>16.353719212583819</v>
      </c>
      <c r="V389" s="180">
        <f t="shared" si="598"/>
        <v>-17.301842159018253</v>
      </c>
      <c r="W389" s="268">
        <f t="shared" si="593"/>
        <v>3612.4599999999996</v>
      </c>
      <c r="X389" s="182">
        <f t="shared" si="600"/>
        <v>-10.172892676243405</v>
      </c>
      <c r="Y389" s="182">
        <f t="shared" si="594"/>
        <v>195.94617924139925</v>
      </c>
      <c r="Z389" s="269">
        <f t="shared" si="601"/>
        <v>4.0431756362599769</v>
      </c>
    </row>
    <row r="390" spans="1:71" s="60" customFormat="1" ht="12" customHeight="1">
      <c r="A390" s="624"/>
      <c r="B390" s="305">
        <v>11</v>
      </c>
      <c r="C390" s="46" t="s">
        <v>31</v>
      </c>
      <c r="D390" s="155">
        <v>848.92</v>
      </c>
      <c r="E390" s="178">
        <f t="shared" si="584"/>
        <v>-12.730786627739633</v>
      </c>
      <c r="F390" s="229">
        <f t="shared" si="585"/>
        <v>-4.984050590407973</v>
      </c>
      <c r="G390" s="155">
        <v>493.49</v>
      </c>
      <c r="H390" s="178">
        <f t="shared" si="586"/>
        <v>-6.7461592244751456</v>
      </c>
      <c r="I390" s="229">
        <f t="shared" si="587"/>
        <v>0.21322394606448913</v>
      </c>
      <c r="J390" s="183">
        <f t="shared" si="590"/>
        <v>355.42999999999995</v>
      </c>
      <c r="K390" s="178">
        <f t="shared" si="588"/>
        <v>-19.870595396442503</v>
      </c>
      <c r="L390" s="229">
        <f t="shared" si="595"/>
        <v>-11.366300092267046</v>
      </c>
      <c r="M390" s="183">
        <f t="shared" si="599"/>
        <v>172.02374921477636</v>
      </c>
      <c r="N390" s="178">
        <f t="shared" si="589"/>
        <v>-6.4175666690987399</v>
      </c>
      <c r="O390" s="229">
        <f t="shared" si="596"/>
        <v>-5.1862162814656942</v>
      </c>
      <c r="P390" s="209"/>
      <c r="Q390" s="178">
        <f>SUM(D$380:D390)</f>
        <v>8226.4699999999993</v>
      </c>
      <c r="R390" s="178">
        <f t="shared" si="591"/>
        <v>11.506801038285053</v>
      </c>
      <c r="S390" s="229">
        <f t="shared" si="592"/>
        <v>-13.111346528190747</v>
      </c>
      <c r="T390" s="178">
        <f>SUM(G$380:G390)</f>
        <v>4258.5800000000008</v>
      </c>
      <c r="U390" s="178">
        <f t="shared" si="597"/>
        <v>13.106990802344697</v>
      </c>
      <c r="V390" s="178">
        <f t="shared" si="598"/>
        <v>-15.592289777513468</v>
      </c>
      <c r="W390" s="263">
        <f t="shared" si="593"/>
        <v>3967.8899999999985</v>
      </c>
      <c r="X390" s="183">
        <f t="shared" si="600"/>
        <v>-10.281102885646021</v>
      </c>
      <c r="Y390" s="183">
        <f t="shared" si="594"/>
        <v>193.1740157517294</v>
      </c>
      <c r="Z390" s="265">
        <f t="shared" si="601"/>
        <v>2.9392377103742318</v>
      </c>
    </row>
    <row r="391" spans="1:71" s="60" customFormat="1" ht="12" customHeight="1">
      <c r="A391" s="625"/>
      <c r="B391" s="334" t="s">
        <v>125</v>
      </c>
      <c r="C391" s="65" t="s">
        <v>32</v>
      </c>
      <c r="D391" s="156">
        <v>691.19</v>
      </c>
      <c r="E391" s="179">
        <f t="shared" si="584"/>
        <v>-18.580078217028685</v>
      </c>
      <c r="F391" s="231">
        <f t="shared" si="585"/>
        <v>-6.284404913631791</v>
      </c>
      <c r="G391" s="156">
        <v>387.83</v>
      </c>
      <c r="H391" s="179">
        <f t="shared" si="586"/>
        <v>-21.410768201989917</v>
      </c>
      <c r="I391" s="231">
        <f t="shared" si="587"/>
        <v>-7.6045265038713561</v>
      </c>
      <c r="J391" s="181">
        <f t="shared" si="590"/>
        <v>303.36000000000007</v>
      </c>
      <c r="K391" s="179">
        <f t="shared" si="588"/>
        <v>-14.649860732070985</v>
      </c>
      <c r="L391" s="231">
        <f t="shared" si="595"/>
        <v>-4.5407344472764732</v>
      </c>
      <c r="M391" s="181">
        <f t="shared" si="599"/>
        <v>178.21983858907257</v>
      </c>
      <c r="N391" s="179">
        <f t="shared" si="589"/>
        <v>3.6018802069941014</v>
      </c>
      <c r="O391" s="231">
        <f t="shared" si="596"/>
        <v>1.4287730126680831</v>
      </c>
      <c r="P391" s="228"/>
      <c r="Q391" s="179">
        <f>SUM(D$380:D391)</f>
        <v>8917.66</v>
      </c>
      <c r="R391" s="179">
        <f t="shared" si="591"/>
        <v>8.4020241974990473</v>
      </c>
      <c r="S391" s="231">
        <f t="shared" si="592"/>
        <v>-12.617964855757336</v>
      </c>
      <c r="T391" s="179">
        <f>SUM(G$380:G391)</f>
        <v>4646.4100000000008</v>
      </c>
      <c r="U391" s="179">
        <f t="shared" si="597"/>
        <v>9.1070262857572146</v>
      </c>
      <c r="V391" s="179">
        <f t="shared" si="598"/>
        <v>-14.97877401646841</v>
      </c>
      <c r="W391" s="266">
        <f t="shared" si="593"/>
        <v>4271.2499999999991</v>
      </c>
      <c r="X391" s="181">
        <f t="shared" si="600"/>
        <v>-9.8962739195464504</v>
      </c>
      <c r="Y391" s="181">
        <f t="shared" si="594"/>
        <v>191.92580938832342</v>
      </c>
      <c r="Z391" s="267">
        <f t="shared" si="601"/>
        <v>2.7767291442825748</v>
      </c>
      <c r="AA391" s="176"/>
      <c r="AB391" s="176"/>
      <c r="AC391" s="176"/>
      <c r="AD391" s="176"/>
      <c r="AE391" s="176"/>
      <c r="AF391" s="176"/>
      <c r="AG391" s="176"/>
      <c r="AH391" s="176"/>
      <c r="AI391" s="176"/>
      <c r="AJ391" s="176"/>
      <c r="AK391" s="176"/>
      <c r="AL391" s="176"/>
      <c r="AM391" s="176"/>
      <c r="AN391" s="176"/>
      <c r="AO391" s="176"/>
      <c r="AP391" s="176"/>
      <c r="AQ391" s="176"/>
      <c r="AR391" s="176"/>
      <c r="AS391" s="176"/>
      <c r="AT391" s="176"/>
      <c r="AU391" s="176"/>
      <c r="AV391" s="176"/>
      <c r="AW391" s="176"/>
      <c r="AX391" s="176"/>
      <c r="AY391" s="176"/>
      <c r="AZ391" s="176"/>
      <c r="BA391" s="176"/>
      <c r="BB391" s="176"/>
      <c r="BC391" s="176"/>
      <c r="BD391" s="176"/>
      <c r="BE391" s="176"/>
      <c r="BF391" s="176"/>
      <c r="BG391" s="176"/>
      <c r="BH391" s="176"/>
      <c r="BI391" s="176"/>
      <c r="BJ391" s="176"/>
      <c r="BK391" s="176"/>
      <c r="BL391" s="176"/>
      <c r="BM391" s="176"/>
      <c r="BN391" s="176"/>
      <c r="BO391" s="176"/>
      <c r="BP391" s="176"/>
      <c r="BQ391" s="176"/>
      <c r="BR391" s="176"/>
      <c r="BS391" s="176"/>
    </row>
    <row r="392" spans="1:71" s="60" customFormat="1" ht="12" customHeight="1">
      <c r="A392" s="623">
        <v>2021</v>
      </c>
      <c r="B392" s="304">
        <v>1</v>
      </c>
      <c r="C392" s="79" t="s">
        <v>21</v>
      </c>
      <c r="D392" s="82">
        <v>714.33</v>
      </c>
      <c r="E392" s="180">
        <f t="shared" si="584"/>
        <v>3.3478493612465465</v>
      </c>
      <c r="F392" s="233">
        <f t="shared" si="585"/>
        <v>-12.890834593434452</v>
      </c>
      <c r="G392" s="153">
        <v>435.43</v>
      </c>
      <c r="H392" s="180">
        <f t="shared" si="586"/>
        <v>12.273418765954158</v>
      </c>
      <c r="I392" s="233">
        <f t="shared" si="587"/>
        <v>-1.1868560795170957</v>
      </c>
      <c r="J392" s="182">
        <f t="shared" si="590"/>
        <v>278.90000000000003</v>
      </c>
      <c r="K392" s="180">
        <f t="shared" si="588"/>
        <v>-8.0630274261603514</v>
      </c>
      <c r="L392" s="233">
        <f t="shared" si="595"/>
        <v>-26.48531815066686</v>
      </c>
      <c r="M392" s="182">
        <f t="shared" si="599"/>
        <v>164.05162712720761</v>
      </c>
      <c r="N392" s="233">
        <f t="shared" si="589"/>
        <v>-7.9498509111171849</v>
      </c>
      <c r="O392" s="233">
        <f t="shared" si="596"/>
        <v>-11.844556351061753</v>
      </c>
      <c r="P392" s="281"/>
      <c r="Q392" s="180">
        <f>SUM(D$392:D392)</f>
        <v>714.33</v>
      </c>
      <c r="R392" s="180">
        <f t="shared" si="591"/>
        <v>-91.989714790651362</v>
      </c>
      <c r="S392" s="233">
        <f t="shared" si="592"/>
        <v>-12.890834593434452</v>
      </c>
      <c r="T392" s="180">
        <f>SUM(G$392:G392)</f>
        <v>435.43</v>
      </c>
      <c r="U392" s="180">
        <f t="shared" si="597"/>
        <v>-90.628678915549855</v>
      </c>
      <c r="V392" s="180">
        <f t="shared" si="598"/>
        <v>-1.1868560795170957</v>
      </c>
      <c r="W392" s="268">
        <f t="shared" si="593"/>
        <v>278.90000000000003</v>
      </c>
      <c r="X392" s="182">
        <f t="shared" si="600"/>
        <v>-26.48531815066686</v>
      </c>
      <c r="Y392" s="182">
        <f t="shared" si="594"/>
        <v>164.05162712720761</v>
      </c>
      <c r="Z392" s="269">
        <f t="shared" si="601"/>
        <v>-11.844556351061753</v>
      </c>
      <c r="AB392" s="538"/>
    </row>
    <row r="393" spans="1:71" s="60" customFormat="1" ht="12" customHeight="1">
      <c r="A393" s="630"/>
      <c r="B393" s="305">
        <v>2</v>
      </c>
      <c r="C393" s="46" t="s">
        <v>22</v>
      </c>
      <c r="D393" s="61">
        <v>765.4</v>
      </c>
      <c r="E393" s="178">
        <f t="shared" si="584"/>
        <v>7.1493567398821289</v>
      </c>
      <c r="F393" s="229">
        <f t="shared" si="585"/>
        <v>-15.753092942367807</v>
      </c>
      <c r="G393" s="155">
        <v>442.33</v>
      </c>
      <c r="H393" s="178">
        <f t="shared" si="586"/>
        <v>1.5846404703396599</v>
      </c>
      <c r="I393" s="229">
        <f t="shared" si="587"/>
        <v>-6.6774969407991991</v>
      </c>
      <c r="J393" s="183">
        <f t="shared" si="590"/>
        <v>323.07</v>
      </c>
      <c r="K393" s="178">
        <f t="shared" si="588"/>
        <v>15.837217640731428</v>
      </c>
      <c r="L393" s="229">
        <f t="shared" si="595"/>
        <v>-25.652414047038242</v>
      </c>
      <c r="M393" s="183">
        <f t="shared" si="599"/>
        <v>173.03822937625753</v>
      </c>
      <c r="N393" s="229">
        <f t="shared" si="589"/>
        <v>5.4779110737387615</v>
      </c>
      <c r="O393" s="229">
        <f t="shared" si="596"/>
        <v>-9.724981332542427</v>
      </c>
      <c r="P393" s="209"/>
      <c r="Q393" s="178">
        <f>SUM(D$392:D393)</f>
        <v>1479.73</v>
      </c>
      <c r="R393" s="178">
        <f t="shared" si="591"/>
        <v>107.14935673988211</v>
      </c>
      <c r="S393" s="229">
        <f t="shared" si="592"/>
        <v>-14.395219141944738</v>
      </c>
      <c r="T393" s="178">
        <f>SUM(G$392:G393)</f>
        <v>877.76</v>
      </c>
      <c r="U393" s="178">
        <f t="shared" si="597"/>
        <v>101.58464047033964</v>
      </c>
      <c r="V393" s="178">
        <f t="shared" si="598"/>
        <v>-4.0321875273331749</v>
      </c>
      <c r="W393" s="263">
        <f t="shared" si="593"/>
        <v>601.97</v>
      </c>
      <c r="X393" s="183">
        <f t="shared" si="600"/>
        <v>-26.040642815018657</v>
      </c>
      <c r="Y393" s="183">
        <f t="shared" si="594"/>
        <v>168.58024972657674</v>
      </c>
      <c r="Z393" s="265">
        <f t="shared" si="601"/>
        <v>-10.798445174066163</v>
      </c>
      <c r="AB393" s="538"/>
    </row>
    <row r="394" spans="1:71" s="60" customFormat="1" ht="12" customHeight="1">
      <c r="A394" s="630"/>
      <c r="B394" s="305">
        <v>3</v>
      </c>
      <c r="C394" s="65" t="s">
        <v>23</v>
      </c>
      <c r="D394" s="68">
        <v>869.24</v>
      </c>
      <c r="E394" s="179">
        <f t="shared" si="584"/>
        <v>13.566762477136152</v>
      </c>
      <c r="F394" s="231">
        <f t="shared" si="585"/>
        <v>4.0096681942732637</v>
      </c>
      <c r="G394" s="156">
        <v>479.14</v>
      </c>
      <c r="H394" s="179">
        <f t="shared" si="586"/>
        <v>8.3218411593154471</v>
      </c>
      <c r="I394" s="231">
        <f t="shared" si="587"/>
        <v>22.758832722707577</v>
      </c>
      <c r="J394" s="181">
        <f t="shared" si="590"/>
        <v>390.1</v>
      </c>
      <c r="K394" s="179">
        <f t="shared" si="588"/>
        <v>20.747825548642716</v>
      </c>
      <c r="L394" s="231">
        <f t="shared" si="595"/>
        <v>-12.419738673611425</v>
      </c>
      <c r="M394" s="181">
        <f t="shared" si="599"/>
        <v>181.41670492966566</v>
      </c>
      <c r="N394" s="231">
        <f t="shared" si="589"/>
        <v>4.8419794767951663</v>
      </c>
      <c r="O394" s="231">
        <f t="shared" si="596"/>
        <v>-15.273169443363521</v>
      </c>
      <c r="P394" s="228"/>
      <c r="Q394" s="179">
        <f>SUM(D$392:D394)</f>
        <v>2348.9700000000003</v>
      </c>
      <c r="R394" s="179">
        <f t="shared" si="591"/>
        <v>58.743149088009304</v>
      </c>
      <c r="S394" s="231">
        <f t="shared" si="592"/>
        <v>-8.3968661890815639</v>
      </c>
      <c r="T394" s="179">
        <f>SUM(G$392:G394)</f>
        <v>1356.9</v>
      </c>
      <c r="U394" s="179">
        <f t="shared" si="597"/>
        <v>54.586675173168089</v>
      </c>
      <c r="V394" s="179">
        <f t="shared" si="598"/>
        <v>3.9809954404383285</v>
      </c>
      <c r="W394" s="266">
        <f t="shared" si="593"/>
        <v>992.07000000000016</v>
      </c>
      <c r="X394" s="181">
        <f t="shared" si="600"/>
        <v>-21.223021582733793</v>
      </c>
      <c r="Y394" s="181">
        <f t="shared" si="594"/>
        <v>173.11297811187265</v>
      </c>
      <c r="Z394" s="267">
        <f t="shared" si="601"/>
        <v>-11.903965313171206</v>
      </c>
      <c r="AB394" s="538"/>
    </row>
    <row r="395" spans="1:71" s="60" customFormat="1" ht="12" customHeight="1">
      <c r="A395" s="630"/>
      <c r="B395" s="305">
        <v>4</v>
      </c>
      <c r="C395" s="46" t="s">
        <v>24</v>
      </c>
      <c r="D395" s="153">
        <v>813.22</v>
      </c>
      <c r="E395" s="180">
        <f t="shared" si="584"/>
        <v>-6.4447103216602963</v>
      </c>
      <c r="F395" s="233">
        <f t="shared" si="585"/>
        <v>99.255139293852451</v>
      </c>
      <c r="G395" s="153">
        <v>495.48</v>
      </c>
      <c r="H395" s="180">
        <f t="shared" si="586"/>
        <v>3.4102767458362937</v>
      </c>
      <c r="I395" s="233">
        <f t="shared" si="587"/>
        <v>144.15098058539471</v>
      </c>
      <c r="J395" s="182">
        <f t="shared" si="590"/>
        <v>317.74</v>
      </c>
      <c r="K395" s="180">
        <f t="shared" si="588"/>
        <v>-18.54908997692899</v>
      </c>
      <c r="L395" s="233">
        <f t="shared" si="595"/>
        <v>54.851600955212241</v>
      </c>
      <c r="M395" s="182">
        <f t="shared" si="599"/>
        <v>164.12771453943651</v>
      </c>
      <c r="N395" s="233">
        <f t="shared" si="589"/>
        <v>-9.5299880994597519</v>
      </c>
      <c r="O395" s="233">
        <f t="shared" si="596"/>
        <v>-18.388556615212682</v>
      </c>
      <c r="P395" s="281"/>
      <c r="Q395" s="180">
        <f>SUM(D$392:D395)</f>
        <v>3162.1900000000005</v>
      </c>
      <c r="R395" s="180">
        <f t="shared" si="591"/>
        <v>34.620280378208321</v>
      </c>
      <c r="S395" s="233">
        <f t="shared" si="592"/>
        <v>6.3843602182733328</v>
      </c>
      <c r="T395" s="180">
        <f>SUM(G$392:G395)</f>
        <v>1852.38</v>
      </c>
      <c r="U395" s="180">
        <f t="shared" si="597"/>
        <v>36.515586999778904</v>
      </c>
      <c r="V395" s="180">
        <f t="shared" si="598"/>
        <v>22.845830929311827</v>
      </c>
      <c r="W395" s="268">
        <f t="shared" si="593"/>
        <v>1309.8100000000004</v>
      </c>
      <c r="X395" s="182">
        <f t="shared" si="600"/>
        <v>-10.564481437730844</v>
      </c>
      <c r="Y395" s="182">
        <f t="shared" si="594"/>
        <v>170.70957362960087</v>
      </c>
      <c r="Z395" s="269">
        <f t="shared" si="601"/>
        <v>-13.400105308018773</v>
      </c>
      <c r="AB395" s="538"/>
    </row>
    <row r="396" spans="1:71" s="60" customFormat="1" ht="12" customHeight="1">
      <c r="A396" s="630"/>
      <c r="B396" s="305">
        <v>5</v>
      </c>
      <c r="C396" s="46" t="s">
        <v>25</v>
      </c>
      <c r="D396" s="155">
        <v>867.35</v>
      </c>
      <c r="E396" s="178">
        <f t="shared" si="584"/>
        <v>6.6562553798480195</v>
      </c>
      <c r="F396" s="229">
        <f t="shared" si="585"/>
        <v>63.047973531844505</v>
      </c>
      <c r="G396" s="155">
        <v>500.32</v>
      </c>
      <c r="H396" s="178">
        <f t="shared" si="586"/>
        <v>0.97683054815531634</v>
      </c>
      <c r="I396" s="229">
        <f t="shared" si="587"/>
        <v>84.137499539950682</v>
      </c>
      <c r="J396" s="183">
        <f t="shared" si="590"/>
        <v>367.03000000000003</v>
      </c>
      <c r="K396" s="178">
        <f t="shared" si="588"/>
        <v>15.512683325989807</v>
      </c>
      <c r="L396" s="229">
        <f t="shared" si="595"/>
        <v>41.029779058597484</v>
      </c>
      <c r="M396" s="183">
        <f t="shared" si="599"/>
        <v>173.35905020786697</v>
      </c>
      <c r="N396" s="229">
        <f t="shared" si="589"/>
        <v>5.6244831619905122</v>
      </c>
      <c r="O396" s="229">
        <f t="shared" si="596"/>
        <v>-11.453140213588364</v>
      </c>
      <c r="P396" s="209"/>
      <c r="Q396" s="178">
        <f>SUM(D$392:D396)</f>
        <v>4029.5400000000004</v>
      </c>
      <c r="R396" s="178">
        <f t="shared" si="591"/>
        <v>27.428775627017977</v>
      </c>
      <c r="S396" s="229">
        <f t="shared" si="592"/>
        <v>14.985817748075281</v>
      </c>
      <c r="T396" s="178">
        <f>SUM(G$392:G396)</f>
        <v>2352.7000000000003</v>
      </c>
      <c r="U396" s="178">
        <f t="shared" si="597"/>
        <v>27.009576868677065</v>
      </c>
      <c r="V396" s="178">
        <f t="shared" si="598"/>
        <v>32.203866037311755</v>
      </c>
      <c r="W396" s="263">
        <f t="shared" si="593"/>
        <v>1676.8400000000001</v>
      </c>
      <c r="X396" s="183">
        <f t="shared" si="600"/>
        <v>-2.7794849198158555</v>
      </c>
      <c r="Y396" s="183">
        <f t="shared" si="594"/>
        <v>171.27300548306201</v>
      </c>
      <c r="Z396" s="265">
        <f t="shared" si="601"/>
        <v>-13.023861408392589</v>
      </c>
      <c r="AB396" s="538"/>
    </row>
    <row r="397" spans="1:71" s="176" customFormat="1" ht="12" customHeight="1">
      <c r="A397" s="630"/>
      <c r="B397" s="511">
        <v>6</v>
      </c>
      <c r="C397" s="507" t="s">
        <v>26</v>
      </c>
      <c r="D397" s="508">
        <v>911.28</v>
      </c>
      <c r="E397" s="458">
        <f t="shared" si="584"/>
        <v>5.0648527122845399</v>
      </c>
      <c r="F397" s="471">
        <f t="shared" si="585"/>
        <v>9.4854204462172298</v>
      </c>
      <c r="G397" s="508">
        <v>496.85</v>
      </c>
      <c r="H397" s="458">
        <f t="shared" si="586"/>
        <v>-0.69355612408058542</v>
      </c>
      <c r="I397" s="471">
        <f t="shared" si="587"/>
        <v>34.870653383642349</v>
      </c>
      <c r="J397" s="459">
        <f t="shared" si="590"/>
        <v>414.42999999999995</v>
      </c>
      <c r="K397" s="458">
        <f t="shared" si="588"/>
        <v>12.914475655940905</v>
      </c>
      <c r="L397" s="471">
        <f t="shared" si="595"/>
        <v>-10.671638573953546</v>
      </c>
      <c r="M397" s="459">
        <f t="shared" si="599"/>
        <v>183.41149240213343</v>
      </c>
      <c r="N397" s="471">
        <f t="shared" si="589"/>
        <v>5.7986255590423585</v>
      </c>
      <c r="O397" s="471">
        <f t="shared" si="596"/>
        <v>-18.82190995636115</v>
      </c>
      <c r="P397" s="509"/>
      <c r="Q397" s="458">
        <f>SUM(D$392:D397)</f>
        <v>4940.8200000000006</v>
      </c>
      <c r="R397" s="458">
        <f t="shared" si="591"/>
        <v>22.614988311320893</v>
      </c>
      <c r="S397" s="471">
        <f t="shared" si="592"/>
        <v>13.930145202238586</v>
      </c>
      <c r="T397" s="458">
        <f>SUM(G$392:G397)</f>
        <v>2849.55</v>
      </c>
      <c r="U397" s="458">
        <f t="shared" si="597"/>
        <v>21.118289624686515</v>
      </c>
      <c r="V397" s="458">
        <f t="shared" si="598"/>
        <v>32.661232128641181</v>
      </c>
      <c r="W397" s="509">
        <f t="shared" si="593"/>
        <v>2091.2700000000004</v>
      </c>
      <c r="X397" s="459">
        <f t="shared" si="600"/>
        <v>-4.4523739902773922</v>
      </c>
      <c r="Y397" s="459">
        <f t="shared" si="594"/>
        <v>173.38948254987631</v>
      </c>
      <c r="Z397" s="510">
        <f t="shared" si="601"/>
        <v>-14.119488132176484</v>
      </c>
      <c r="AA397" s="60"/>
      <c r="AB397" s="538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  <c r="AQ397" s="60"/>
      <c r="AR397" s="60"/>
      <c r="AS397" s="60"/>
      <c r="AT397" s="60"/>
      <c r="AU397" s="60"/>
      <c r="AV397" s="60"/>
      <c r="AW397" s="60"/>
      <c r="AX397" s="60"/>
      <c r="AY397" s="60"/>
      <c r="AZ397" s="60"/>
      <c r="BA397" s="60"/>
      <c r="BB397" s="60"/>
      <c r="BC397" s="60"/>
      <c r="BD397" s="60"/>
      <c r="BE397" s="60"/>
      <c r="BF397" s="60"/>
      <c r="BG397" s="60"/>
      <c r="BH397" s="60"/>
      <c r="BI397" s="60"/>
      <c r="BJ397" s="60"/>
      <c r="BK397" s="60"/>
      <c r="BL397" s="60"/>
      <c r="BM397" s="60"/>
      <c r="BN397" s="60"/>
      <c r="BO397" s="60"/>
      <c r="BP397" s="60"/>
      <c r="BQ397" s="60"/>
      <c r="BR397" s="60"/>
      <c r="BS397" s="60"/>
    </row>
    <row r="398" spans="1:71" s="60" customFormat="1" ht="12" customHeight="1">
      <c r="A398" s="630"/>
      <c r="B398" s="305">
        <v>7</v>
      </c>
      <c r="C398" s="46" t="s">
        <v>27</v>
      </c>
      <c r="D398" s="61">
        <v>821.76</v>
      </c>
      <c r="E398" s="178">
        <f t="shared" si="584"/>
        <v>-9.8235449038714719</v>
      </c>
      <c r="F398" s="229">
        <f t="shared" si="585"/>
        <v>39.98126224342051</v>
      </c>
      <c r="G398" s="61">
        <v>402.8</v>
      </c>
      <c r="H398" s="178">
        <f t="shared" si="586"/>
        <v>-18.929254302103249</v>
      </c>
      <c r="I398" s="229">
        <f t="shared" si="587"/>
        <v>36.528488628275113</v>
      </c>
      <c r="J398" s="178">
        <f t="shared" si="590"/>
        <v>418.96</v>
      </c>
      <c r="K398" s="178">
        <f t="shared" si="588"/>
        <v>1.0930675868059847</v>
      </c>
      <c r="L398" s="229">
        <f t="shared" si="595"/>
        <v>43.469625368125463</v>
      </c>
      <c r="M398" s="178">
        <f t="shared" si="599"/>
        <v>204.01191658391264</v>
      </c>
      <c r="N398" s="229">
        <f t="shared" si="589"/>
        <v>11.231806639800057</v>
      </c>
      <c r="O398" s="229">
        <f t="shared" si="596"/>
        <v>2.5289766625530063</v>
      </c>
      <c r="P398" s="281"/>
      <c r="Q398" s="178">
        <f>SUM(D$392:D398)</f>
        <v>5762.5800000000008</v>
      </c>
      <c r="R398" s="178">
        <f t="shared" si="591"/>
        <v>16.632057026971236</v>
      </c>
      <c r="S398" s="229">
        <f t="shared" si="592"/>
        <v>17.036167481761911</v>
      </c>
      <c r="T398" s="178">
        <f>SUM(G$392:G398)</f>
        <v>3252.3500000000004</v>
      </c>
      <c r="U398" s="178">
        <f t="shared" si="597"/>
        <v>14.13556526469093</v>
      </c>
      <c r="V398" s="178">
        <f t="shared" si="598"/>
        <v>33.128259285638251</v>
      </c>
      <c r="W398" s="263">
        <f t="shared" si="593"/>
        <v>2510.2300000000005</v>
      </c>
      <c r="X398" s="183">
        <f t="shared" si="600"/>
        <v>1.1887581931198321</v>
      </c>
      <c r="Y398" s="183">
        <f t="shared" si="594"/>
        <v>177.18203760357895</v>
      </c>
      <c r="Z398" s="265">
        <f t="shared" si="601"/>
        <v>-12.087660343661044</v>
      </c>
      <c r="AB398" s="538"/>
      <c r="AC398" s="430"/>
    </row>
    <row r="399" spans="1:71" s="60" customFormat="1" ht="12" customHeight="1">
      <c r="A399" s="630"/>
      <c r="B399" s="305">
        <v>8</v>
      </c>
      <c r="C399" s="46" t="s">
        <v>28</v>
      </c>
      <c r="D399" s="61">
        <v>635.35</v>
      </c>
      <c r="E399" s="178">
        <f t="shared" si="584"/>
        <v>-22.684238707165104</v>
      </c>
      <c r="F399" s="229">
        <f t="shared" si="585"/>
        <v>6.6685694138978846</v>
      </c>
      <c r="G399" s="61">
        <v>356.09</v>
      </c>
      <c r="H399" s="178">
        <f t="shared" si="586"/>
        <v>-11.596325719960287</v>
      </c>
      <c r="I399" s="229">
        <f t="shared" si="587"/>
        <v>18.106135986732987</v>
      </c>
      <c r="J399" s="178">
        <f t="shared" si="590"/>
        <v>279.26000000000005</v>
      </c>
      <c r="K399" s="178">
        <f t="shared" si="588"/>
        <v>-33.344472025969054</v>
      </c>
      <c r="L399" s="229">
        <f t="shared" si="595"/>
        <v>-5.0555876653180398</v>
      </c>
      <c r="M399" s="178">
        <f t="shared" si="599"/>
        <v>178.42399393411782</v>
      </c>
      <c r="N399" s="229">
        <f t="shared" si="589"/>
        <v>-12.54236668046309</v>
      </c>
      <c r="O399" s="229">
        <f t="shared" si="596"/>
        <v>-9.6841425530337251</v>
      </c>
      <c r="P399" s="204"/>
      <c r="Q399" s="453">
        <f>SUM(D$392:D399)</f>
        <v>6397.9300000000012</v>
      </c>
      <c r="R399" s="178">
        <f t="shared" si="591"/>
        <v>11.025443464559292</v>
      </c>
      <c r="S399" s="229">
        <f t="shared" si="592"/>
        <v>15.917338691413384</v>
      </c>
      <c r="T399" s="178">
        <f>SUM(G$392:G399)</f>
        <v>3608.4400000000005</v>
      </c>
      <c r="U399" s="178">
        <f t="shared" si="597"/>
        <v>10.948698633295928</v>
      </c>
      <c r="V399" s="178">
        <f t="shared" si="598"/>
        <v>31.477999795957025</v>
      </c>
      <c r="W399" s="263">
        <f t="shared" si="593"/>
        <v>2789.4900000000007</v>
      </c>
      <c r="X399" s="183">
        <f t="shared" si="600"/>
        <v>0.52687152911670143</v>
      </c>
      <c r="Y399" s="183">
        <f t="shared" si="594"/>
        <v>177.30459700036582</v>
      </c>
      <c r="Z399" s="265">
        <f t="shared" si="601"/>
        <v>-11.835182409751088</v>
      </c>
      <c r="AB399" s="538"/>
    </row>
    <row r="400" spans="1:71" s="60" customFormat="1" ht="12" customHeight="1">
      <c r="A400" s="630"/>
      <c r="B400" s="305">
        <v>9</v>
      </c>
      <c r="C400" s="65" t="s">
        <v>29</v>
      </c>
      <c r="D400" s="68">
        <v>848.61</v>
      </c>
      <c r="E400" s="179">
        <f t="shared" si="584"/>
        <v>33.565751160777509</v>
      </c>
      <c r="F400" s="231">
        <f t="shared" si="585"/>
        <v>-4.1551840975830086</v>
      </c>
      <c r="G400" s="68">
        <v>529.58000000000004</v>
      </c>
      <c r="H400" s="179">
        <f t="shared" si="586"/>
        <v>48.720829003903532</v>
      </c>
      <c r="I400" s="231">
        <f t="shared" si="587"/>
        <v>7.7740241768081919</v>
      </c>
      <c r="J400" s="179">
        <f t="shared" si="590"/>
        <v>319.02999999999997</v>
      </c>
      <c r="K400" s="179">
        <f t="shared" si="588"/>
        <v>14.24120890926015</v>
      </c>
      <c r="L400" s="231">
        <f t="shared" si="595"/>
        <v>-19.032028831023805</v>
      </c>
      <c r="M400" s="179">
        <f t="shared" si="599"/>
        <v>160.24207862834697</v>
      </c>
      <c r="N400" s="231">
        <f t="shared" si="589"/>
        <v>-10.190286017520956</v>
      </c>
      <c r="O400" s="231">
        <f t="shared" si="596"/>
        <v>-11.068723067091558</v>
      </c>
      <c r="P400" s="211"/>
      <c r="Q400" s="440">
        <f>SUM(D$392:D400)</f>
        <v>7246.5400000000009</v>
      </c>
      <c r="R400" s="441">
        <f t="shared" si="591"/>
        <v>13.263821267191101</v>
      </c>
      <c r="S400" s="442">
        <f t="shared" si="592"/>
        <v>13.142507404614378</v>
      </c>
      <c r="T400" s="181">
        <f>SUM(G$392:G400)</f>
        <v>4138.0200000000004</v>
      </c>
      <c r="U400" s="179">
        <f t="shared" si="597"/>
        <v>14.676148141579182</v>
      </c>
      <c r="V400" s="231">
        <f t="shared" si="598"/>
        <v>27.878488210389673</v>
      </c>
      <c r="W400" s="266">
        <f t="shared" si="593"/>
        <v>3108.5200000000004</v>
      </c>
      <c r="X400" s="181">
        <f t="shared" si="600"/>
        <v>-1.9050834834910324</v>
      </c>
      <c r="Y400" s="181">
        <f t="shared" si="594"/>
        <v>175.12095156620799</v>
      </c>
      <c r="Z400" s="267">
        <f t="shared" si="601"/>
        <v>-11.523424316317543</v>
      </c>
      <c r="AB400" s="538"/>
    </row>
    <row r="401" spans="1:71" s="60" customFormat="1" ht="12" customHeight="1">
      <c r="A401" s="630"/>
      <c r="B401" s="305">
        <v>10</v>
      </c>
      <c r="C401" s="46" t="s">
        <v>30</v>
      </c>
      <c r="D401" s="61">
        <v>840.41</v>
      </c>
      <c r="E401" s="178">
        <f t="shared" si="584"/>
        <v>-0.96628604423705244</v>
      </c>
      <c r="F401" s="229">
        <f t="shared" si="585"/>
        <v>-13.605617007278259</v>
      </c>
      <c r="G401" s="61">
        <v>539.96</v>
      </c>
      <c r="H401" s="178">
        <f t="shared" si="586"/>
        <v>1.9600438083009264</v>
      </c>
      <c r="I401" s="229">
        <f t="shared" si="587"/>
        <v>2.0351858500727404</v>
      </c>
      <c r="J401" s="178">
        <f t="shared" si="590"/>
        <v>300.44999999999993</v>
      </c>
      <c r="K401" s="178">
        <f t="shared" si="588"/>
        <v>-5.8239037081152407</v>
      </c>
      <c r="L401" s="229">
        <f t="shared" si="595"/>
        <v>-32.265482336497065</v>
      </c>
      <c r="M401" s="178">
        <f t="shared" si="599"/>
        <v>155.64301059337726</v>
      </c>
      <c r="N401" s="229">
        <f t="shared" si="589"/>
        <v>-2.8700751227999532</v>
      </c>
      <c r="O401" s="229">
        <f t="shared" si="596"/>
        <v>-15.328832624789968</v>
      </c>
      <c r="P401" s="204"/>
      <c r="Q401" s="453">
        <f>SUM(D$392:D401)</f>
        <v>8086.9500000000007</v>
      </c>
      <c r="R401" s="178">
        <f t="shared" si="591"/>
        <v>11.597396826623463</v>
      </c>
      <c r="S401" s="229">
        <f t="shared" si="592"/>
        <v>9.6156583147521957</v>
      </c>
      <c r="T401" s="183">
        <f>SUM(G$392:G401)</f>
        <v>4677.9800000000005</v>
      </c>
      <c r="U401" s="178">
        <f t="shared" si="597"/>
        <v>13.048752785148455</v>
      </c>
      <c r="V401" s="229">
        <f t="shared" si="598"/>
        <v>24.246166758297939</v>
      </c>
      <c r="W401" s="263">
        <f t="shared" si="593"/>
        <v>3408.9700000000003</v>
      </c>
      <c r="X401" s="183">
        <f t="shared" si="600"/>
        <v>-5.6330035488282082</v>
      </c>
      <c r="Y401" s="183">
        <f t="shared" si="594"/>
        <v>172.87269291446307</v>
      </c>
      <c r="Z401" s="265">
        <f t="shared" si="601"/>
        <v>-11.775420381384627</v>
      </c>
      <c r="AB401" s="538"/>
    </row>
    <row r="402" spans="1:71" s="60" customFormat="1" ht="12" customHeight="1">
      <c r="A402" s="630"/>
      <c r="B402" s="305">
        <v>11</v>
      </c>
      <c r="C402" s="46" t="s">
        <v>31</v>
      </c>
      <c r="D402" s="61">
        <v>873.11</v>
      </c>
      <c r="E402" s="178">
        <f t="shared" si="584"/>
        <v>3.890957984793153</v>
      </c>
      <c r="F402" s="229">
        <f t="shared" si="585"/>
        <v>2.8495028977995718</v>
      </c>
      <c r="G402" s="61">
        <v>613.55999999999995</v>
      </c>
      <c r="H402" s="178">
        <f t="shared" si="586"/>
        <v>13.630639306615278</v>
      </c>
      <c r="I402" s="229">
        <f t="shared" si="587"/>
        <v>24.330786844718212</v>
      </c>
      <c r="J402" s="178">
        <f t="shared" si="590"/>
        <v>259.55000000000007</v>
      </c>
      <c r="K402" s="178">
        <f t="shared" si="588"/>
        <v>-13.612913962389705</v>
      </c>
      <c r="L402" s="229">
        <f t="shared" si="595"/>
        <v>-26.975775820836702</v>
      </c>
      <c r="M402" s="178">
        <f t="shared" si="599"/>
        <v>142.30230132342396</v>
      </c>
      <c r="N402" s="229">
        <f t="shared" si="589"/>
        <v>-8.571351337328192</v>
      </c>
      <c r="O402" s="229">
        <f t="shared" si="596"/>
        <v>-17.277525938726257</v>
      </c>
      <c r="P402" s="206"/>
      <c r="Q402" s="453">
        <f>SUM(D$392:D402)</f>
        <v>8960.0600000000013</v>
      </c>
      <c r="R402" s="178">
        <f t="shared" si="591"/>
        <v>10.796530212255551</v>
      </c>
      <c r="S402" s="229">
        <f t="shared" si="592"/>
        <v>8.9174336015326325</v>
      </c>
      <c r="T402" s="183">
        <f>SUM(G$392:G402)</f>
        <v>5291.5400000000009</v>
      </c>
      <c r="U402" s="178">
        <f t="shared" si="597"/>
        <v>13.115917554157996</v>
      </c>
      <c r="V402" s="229">
        <f t="shared" si="598"/>
        <v>24.255972648159705</v>
      </c>
      <c r="W402" s="263">
        <f t="shared" si="593"/>
        <v>3668.5200000000004</v>
      </c>
      <c r="X402" s="183">
        <f t="shared" si="600"/>
        <v>-7.5448160105244355</v>
      </c>
      <c r="Y402" s="183">
        <f t="shared" si="594"/>
        <v>169.32802171012597</v>
      </c>
      <c r="Z402" s="265">
        <f t="shared" si="601"/>
        <v>-12.344307255200782</v>
      </c>
      <c r="AB402" s="538"/>
    </row>
    <row r="403" spans="1:71" s="60" customFormat="1" ht="12" customHeight="1">
      <c r="A403" s="631"/>
      <c r="B403" s="306">
        <v>12</v>
      </c>
      <c r="C403" s="65" t="s">
        <v>32</v>
      </c>
      <c r="D403" s="68">
        <v>660.72</v>
      </c>
      <c r="E403" s="179">
        <f t="shared" si="584"/>
        <v>-24.325686339636466</v>
      </c>
      <c r="F403" s="231">
        <f t="shared" si="585"/>
        <v>-4.4083392410191102</v>
      </c>
      <c r="G403" s="156">
        <v>450.58</v>
      </c>
      <c r="H403" s="179">
        <f t="shared" si="586"/>
        <v>-26.56300932264163</v>
      </c>
      <c r="I403" s="231">
        <f t="shared" si="587"/>
        <v>16.179769486630736</v>
      </c>
      <c r="J403" s="179">
        <f t="shared" si="590"/>
        <v>210.14000000000004</v>
      </c>
      <c r="K403" s="179">
        <f t="shared" si="588"/>
        <v>-19.036794451936046</v>
      </c>
      <c r="L403" s="231">
        <f t="shared" si="595"/>
        <v>-30.729166666666675</v>
      </c>
      <c r="M403" s="179">
        <f t="shared" si="599"/>
        <v>146.6376670069688</v>
      </c>
      <c r="N403" s="231">
        <f t="shared" si="589"/>
        <v>3.0465885957047467</v>
      </c>
      <c r="O403" s="231">
        <f t="shared" si="596"/>
        <v>-17.720906848605022</v>
      </c>
      <c r="P403" s="204"/>
      <c r="Q403" s="440">
        <f>SUM(D$392:D403)</f>
        <v>9620.7800000000007</v>
      </c>
      <c r="R403" s="441">
        <f t="shared" si="591"/>
        <v>7.3740577630060367</v>
      </c>
      <c r="S403" s="442">
        <f t="shared" si="592"/>
        <v>7.8845795870217117</v>
      </c>
      <c r="T403" s="181">
        <f>SUM(G$392:G403)</f>
        <v>5742.1200000000008</v>
      </c>
      <c r="U403" s="179">
        <f t="shared" si="597"/>
        <v>8.5151014638460651</v>
      </c>
      <c r="V403" s="231">
        <f t="shared" si="598"/>
        <v>23.581862125813259</v>
      </c>
      <c r="W403" s="266">
        <f t="shared" si="593"/>
        <v>3878.66</v>
      </c>
      <c r="X403" s="181">
        <f t="shared" si="600"/>
        <v>-9.1914544922446435</v>
      </c>
      <c r="Y403" s="181">
        <f t="shared" si="594"/>
        <v>167.54752600084984</v>
      </c>
      <c r="Z403" s="267">
        <f t="shared" si="601"/>
        <v>-12.701930743534861</v>
      </c>
      <c r="AA403" s="176"/>
      <c r="AB403" s="538"/>
      <c r="AC403" s="176"/>
      <c r="AD403" s="176"/>
      <c r="AE403" s="176"/>
      <c r="AF403" s="176"/>
      <c r="AG403" s="176"/>
      <c r="AH403" s="176"/>
      <c r="AI403" s="176"/>
      <c r="AJ403" s="176"/>
      <c r="AK403" s="176"/>
      <c r="AL403" s="176"/>
      <c r="AM403" s="176"/>
      <c r="AN403" s="176"/>
      <c r="AO403" s="176"/>
      <c r="AP403" s="176"/>
      <c r="AQ403" s="176"/>
      <c r="AR403" s="176"/>
      <c r="AS403" s="176"/>
      <c r="AT403" s="176"/>
      <c r="AU403" s="176"/>
      <c r="AV403" s="176"/>
      <c r="AW403" s="176"/>
      <c r="AX403" s="176"/>
      <c r="AY403" s="176"/>
      <c r="AZ403" s="176"/>
      <c r="BA403" s="176"/>
      <c r="BB403" s="176"/>
      <c r="BC403" s="176"/>
      <c r="BD403" s="176"/>
      <c r="BE403" s="176"/>
      <c r="BF403" s="176"/>
      <c r="BG403" s="176"/>
      <c r="BH403" s="176"/>
      <c r="BI403" s="176"/>
      <c r="BJ403" s="176"/>
      <c r="BK403" s="176"/>
      <c r="BL403" s="176"/>
      <c r="BM403" s="176"/>
      <c r="BN403" s="176"/>
      <c r="BO403" s="176"/>
      <c r="BP403" s="176"/>
      <c r="BQ403" s="176"/>
      <c r="BR403" s="176"/>
      <c r="BS403" s="176"/>
    </row>
    <row r="404" spans="1:71" s="60" customFormat="1" ht="12" customHeight="1">
      <c r="A404" s="623">
        <v>2022</v>
      </c>
      <c r="B404" s="304">
        <v>1</v>
      </c>
      <c r="C404" s="79" t="s">
        <v>21</v>
      </c>
      <c r="D404" s="82">
        <v>737.34</v>
      </c>
      <c r="E404" s="180">
        <f t="shared" si="584"/>
        <v>11.596440247003258</v>
      </c>
      <c r="F404" s="233">
        <f t="shared" si="585"/>
        <v>3.2212002855822819</v>
      </c>
      <c r="G404" s="153">
        <v>534.48</v>
      </c>
      <c r="H404" s="180">
        <f t="shared" si="586"/>
        <v>18.620444760087018</v>
      </c>
      <c r="I404" s="233">
        <f t="shared" si="587"/>
        <v>22.747628780745476</v>
      </c>
      <c r="J404" s="182">
        <f t="shared" si="590"/>
        <v>202.86</v>
      </c>
      <c r="K404" s="180">
        <f t="shared" si="588"/>
        <v>-3.4643570952698322</v>
      </c>
      <c r="L404" s="233">
        <f t="shared" si="595"/>
        <v>-27.264252420222302</v>
      </c>
      <c r="M404" s="182">
        <f t="shared" si="599"/>
        <v>137.95464750785811</v>
      </c>
      <c r="N404" s="233">
        <f t="shared" si="589"/>
        <v>-5.9214113783588989</v>
      </c>
      <c r="O404" s="233">
        <f t="shared" si="596"/>
        <v>-15.907784687264082</v>
      </c>
      <c r="P404" s="281"/>
      <c r="Q404" s="180">
        <f>SUM(D$404:D404)</f>
        <v>737.34</v>
      </c>
      <c r="R404" s="180">
        <f t="shared" si="591"/>
        <v>-92.335964443631397</v>
      </c>
      <c r="S404" s="233">
        <f t="shared" si="592"/>
        <v>3.2212002855822819</v>
      </c>
      <c r="T404" s="180">
        <f>SUM(G$404:G404)</f>
        <v>534.48</v>
      </c>
      <c r="U404" s="180">
        <f t="shared" si="597"/>
        <v>-90.691939562391582</v>
      </c>
      <c r="V404" s="180">
        <f t="shared" si="598"/>
        <v>22.747628780745476</v>
      </c>
      <c r="W404" s="268">
        <f t="shared" si="593"/>
        <v>202.86</v>
      </c>
      <c r="X404" s="182">
        <f t="shared" si="600"/>
        <v>-27.264252420222302</v>
      </c>
      <c r="Y404" s="182">
        <f t="shared" si="594"/>
        <v>137.95464750785811</v>
      </c>
      <c r="Z404" s="269">
        <f t="shared" si="601"/>
        <v>-15.907784687264082</v>
      </c>
      <c r="AA404" s="388"/>
      <c r="AB404" s="388"/>
      <c r="AD404" s="388"/>
    </row>
    <row r="405" spans="1:71" s="60" customFormat="1" ht="12" customHeight="1">
      <c r="A405" s="630"/>
      <c r="B405" s="305">
        <v>2</v>
      </c>
      <c r="C405" s="46" t="s">
        <v>22</v>
      </c>
      <c r="D405" s="61">
        <v>941.96</v>
      </c>
      <c r="E405" s="178">
        <f t="shared" si="584"/>
        <v>27.751105324544987</v>
      </c>
      <c r="F405" s="229">
        <f t="shared" si="585"/>
        <v>23.067677031617471</v>
      </c>
      <c r="G405" s="155">
        <v>575.97</v>
      </c>
      <c r="H405" s="178">
        <f t="shared" si="586"/>
        <v>7.7626852267624669</v>
      </c>
      <c r="I405" s="229">
        <f t="shared" si="587"/>
        <v>30.21273709673773</v>
      </c>
      <c r="J405" s="183">
        <f t="shared" ref="J405:J410" si="602">D405-G405</f>
        <v>365.99</v>
      </c>
      <c r="K405" s="178">
        <f t="shared" si="588"/>
        <v>80.415064576555253</v>
      </c>
      <c r="L405" s="229">
        <f t="shared" si="595"/>
        <v>13.285046584331583</v>
      </c>
      <c r="M405" s="183">
        <f t="shared" si="599"/>
        <v>163.54324009931071</v>
      </c>
      <c r="N405" s="229">
        <f t="shared" si="589"/>
        <v>18.548554219599623</v>
      </c>
      <c r="O405" s="229">
        <f t="shared" si="596"/>
        <v>-5.4872205472588087</v>
      </c>
      <c r="P405" s="209"/>
      <c r="Q405" s="178">
        <f>SUM(D$404:D405)</f>
        <v>1679.3000000000002</v>
      </c>
      <c r="R405" s="178">
        <f t="shared" si="591"/>
        <v>127.75110532454499</v>
      </c>
      <c r="S405" s="229">
        <f t="shared" si="592"/>
        <v>13.486919911064877</v>
      </c>
      <c r="T405" s="178">
        <f>SUM(G$404:G405)</f>
        <v>1110.45</v>
      </c>
      <c r="U405" s="178">
        <f t="shared" si="597"/>
        <v>107.76268522676244</v>
      </c>
      <c r="V405" s="178">
        <f t="shared" si="598"/>
        <v>26.509524243528993</v>
      </c>
      <c r="W405" s="263">
        <f t="shared" si="593"/>
        <v>568.85000000000014</v>
      </c>
      <c r="X405" s="183">
        <f t="shared" si="600"/>
        <v>-5.5019353123909598</v>
      </c>
      <c r="Y405" s="183">
        <f t="shared" si="594"/>
        <v>151.22698005313163</v>
      </c>
      <c r="Z405" s="265">
        <f t="shared" si="601"/>
        <v>-10.293773856421906</v>
      </c>
      <c r="AA405" s="388"/>
      <c r="AB405" s="388"/>
      <c r="AD405" s="388"/>
    </row>
    <row r="406" spans="1:71" s="60" customFormat="1" ht="12" customHeight="1">
      <c r="A406" s="630"/>
      <c r="B406" s="305">
        <v>3</v>
      </c>
      <c r="C406" s="65" t="s">
        <v>23</v>
      </c>
      <c r="D406" s="68">
        <v>1058.3399999999999</v>
      </c>
      <c r="E406" s="179">
        <f t="shared" si="584"/>
        <v>12.355089388084405</v>
      </c>
      <c r="F406" s="231">
        <f t="shared" si="585"/>
        <v>21.754636233951487</v>
      </c>
      <c r="G406" s="156">
        <v>654.66999999999996</v>
      </c>
      <c r="H406" s="179">
        <f t="shared" si="586"/>
        <v>13.663906106220791</v>
      </c>
      <c r="I406" s="231">
        <f t="shared" si="587"/>
        <v>36.634386609341732</v>
      </c>
      <c r="J406" s="181">
        <f t="shared" si="602"/>
        <v>403.66999999999996</v>
      </c>
      <c r="K406" s="179">
        <f t="shared" si="588"/>
        <v>10.295363261291278</v>
      </c>
      <c r="L406" s="231">
        <f t="shared" si="595"/>
        <v>3.4785952319917879</v>
      </c>
      <c r="M406" s="181">
        <f t="shared" si="599"/>
        <v>161.66007301388484</v>
      </c>
      <c r="N406" s="231">
        <f t="shared" si="589"/>
        <v>-1.1514796235431835</v>
      </c>
      <c r="O406" s="231">
        <f t="shared" si="596"/>
        <v>-10.890194441267331</v>
      </c>
      <c r="P406" s="228"/>
      <c r="Q406" s="179">
        <f>SUM(D$404:D406)</f>
        <v>2737.6400000000003</v>
      </c>
      <c r="R406" s="179">
        <f t="shared" si="591"/>
        <v>63.022688024772222</v>
      </c>
      <c r="S406" s="231">
        <f t="shared" si="592"/>
        <v>16.546401188606062</v>
      </c>
      <c r="T406" s="179">
        <f>SUM(G$404:G406)</f>
        <v>1765.12</v>
      </c>
      <c r="U406" s="179">
        <f t="shared" si="597"/>
        <v>58.95537845017784</v>
      </c>
      <c r="V406" s="179">
        <f t="shared" si="598"/>
        <v>30.084752008254089</v>
      </c>
      <c r="W406" s="266">
        <f t="shared" si="593"/>
        <v>972.52000000000044</v>
      </c>
      <c r="X406" s="181">
        <f t="shared" si="600"/>
        <v>-1.9706270726863706</v>
      </c>
      <c r="Y406" s="181">
        <f t="shared" si="594"/>
        <v>155.09653734590285</v>
      </c>
      <c r="Z406" s="267">
        <f t="shared" si="601"/>
        <v>-10.407331075043292</v>
      </c>
      <c r="AA406" s="388"/>
      <c r="AB406" s="388"/>
      <c r="AD406" s="388"/>
    </row>
    <row r="407" spans="1:71" s="60" customFormat="1" ht="12" customHeight="1">
      <c r="A407" s="630"/>
      <c r="B407" s="305">
        <v>4</v>
      </c>
      <c r="C407" s="46" t="s">
        <v>24</v>
      </c>
      <c r="D407" s="153">
        <v>974.82</v>
      </c>
      <c r="E407" s="180">
        <f t="shared" si="584"/>
        <v>-7.8916038324167932</v>
      </c>
      <c r="F407" s="233">
        <f t="shared" si="585"/>
        <v>19.871621455448718</v>
      </c>
      <c r="G407" s="153">
        <v>601.12</v>
      </c>
      <c r="H407" s="180">
        <f t="shared" si="586"/>
        <v>-8.1796935860815267</v>
      </c>
      <c r="I407" s="233">
        <f t="shared" si="587"/>
        <v>21.320739484943886</v>
      </c>
      <c r="J407" s="182">
        <f t="shared" si="602"/>
        <v>373.70000000000005</v>
      </c>
      <c r="K407" s="180">
        <f t="shared" si="588"/>
        <v>-7.4243813015581805</v>
      </c>
      <c r="L407" s="233">
        <f t="shared" si="595"/>
        <v>17.611883930257456</v>
      </c>
      <c r="M407" s="182">
        <f t="shared" si="599"/>
        <v>162.16728772957148</v>
      </c>
      <c r="N407" s="233">
        <f t="shared" si="589"/>
        <v>0.31375385785150645</v>
      </c>
      <c r="O407" s="233">
        <f t="shared" si="596"/>
        <v>-1.1944520249771551</v>
      </c>
      <c r="P407" s="281"/>
      <c r="Q407" s="180">
        <f>SUM(D$404:D407)</f>
        <v>3712.4600000000005</v>
      </c>
      <c r="R407" s="180">
        <f t="shared" si="591"/>
        <v>35.608041963150747</v>
      </c>
      <c r="S407" s="233">
        <f t="shared" si="592"/>
        <v>17.401547661588967</v>
      </c>
      <c r="T407" s="180">
        <f>SUM(G$404:G407)</f>
        <v>2366.2399999999998</v>
      </c>
      <c r="U407" s="180">
        <f t="shared" si="597"/>
        <v>34.055474981870915</v>
      </c>
      <c r="V407" s="180">
        <f t="shared" si="598"/>
        <v>27.740528401299926</v>
      </c>
      <c r="W407" s="268">
        <f t="shared" si="593"/>
        <v>1346.2200000000007</v>
      </c>
      <c r="X407" s="182">
        <f t="shared" si="600"/>
        <v>2.7797924889869652</v>
      </c>
      <c r="Y407" s="182">
        <f t="shared" si="594"/>
        <v>156.8927919399554</v>
      </c>
      <c r="Z407" s="269">
        <f t="shared" si="601"/>
        <v>-8.0937356914876908</v>
      </c>
      <c r="AA407" s="388"/>
      <c r="AB407" s="388"/>
      <c r="AD407" s="388"/>
    </row>
    <row r="408" spans="1:71" s="60" customFormat="1" ht="12" customHeight="1">
      <c r="A408" s="630"/>
      <c r="B408" s="305">
        <v>5</v>
      </c>
      <c r="C408" s="46" t="s">
        <v>25</v>
      </c>
      <c r="D408" s="155">
        <v>957.1</v>
      </c>
      <c r="E408" s="178">
        <f t="shared" si="584"/>
        <v>-1.8177714860179384</v>
      </c>
      <c r="F408" s="229">
        <f t="shared" si="585"/>
        <v>10.347610537845163</v>
      </c>
      <c r="G408" s="155">
        <v>734.13</v>
      </c>
      <c r="H408" s="178">
        <f t="shared" si="586"/>
        <v>22.12702954484962</v>
      </c>
      <c r="I408" s="229">
        <f t="shared" si="587"/>
        <v>46.732091461464663</v>
      </c>
      <c r="J408" s="183">
        <f t="shared" si="602"/>
        <v>222.97000000000003</v>
      </c>
      <c r="K408" s="178">
        <f t="shared" si="588"/>
        <v>-40.334492908750327</v>
      </c>
      <c r="L408" s="229">
        <f t="shared" si="595"/>
        <v>-39.250197531536934</v>
      </c>
      <c r="M408" s="183">
        <f t="shared" si="599"/>
        <v>130.3720049582499</v>
      </c>
      <c r="N408" s="229">
        <f t="shared" si="589"/>
        <v>-19.606471327523877</v>
      </c>
      <c r="O408" s="229">
        <f t="shared" si="596"/>
        <v>-24.796539435393338</v>
      </c>
      <c r="P408" s="209"/>
      <c r="Q408" s="178">
        <f>SUM(D$404:D408)</f>
        <v>4669.5600000000004</v>
      </c>
      <c r="R408" s="178">
        <f t="shared" si="591"/>
        <v>25.78074915285282</v>
      </c>
      <c r="S408" s="229">
        <f t="shared" si="592"/>
        <v>15.883202549174346</v>
      </c>
      <c r="T408" s="178">
        <f>SUM(G$404:G408)</f>
        <v>3100.37</v>
      </c>
      <c r="U408" s="178">
        <f t="shared" si="597"/>
        <v>31.025170735005748</v>
      </c>
      <c r="V408" s="178">
        <f t="shared" si="598"/>
        <v>31.779232371318034</v>
      </c>
      <c r="W408" s="263">
        <f t="shared" si="593"/>
        <v>1569.1900000000005</v>
      </c>
      <c r="X408" s="183">
        <f t="shared" si="600"/>
        <v>-6.4198134586483828</v>
      </c>
      <c r="Y408" s="183">
        <f t="shared" si="594"/>
        <v>150.61299135264503</v>
      </c>
      <c r="Z408" s="265">
        <f t="shared" si="601"/>
        <v>-12.062621352470016</v>
      </c>
      <c r="AA408" s="388"/>
      <c r="AB408" s="388"/>
      <c r="AD408" s="388"/>
    </row>
    <row r="409" spans="1:71" s="176" customFormat="1" ht="12" customHeight="1">
      <c r="A409" s="630"/>
      <c r="B409" s="511">
        <v>6</v>
      </c>
      <c r="C409" s="507" t="s">
        <v>26</v>
      </c>
      <c r="D409" s="508">
        <v>965.9</v>
      </c>
      <c r="E409" s="458">
        <f t="shared" si="584"/>
        <v>0.91944415421585379</v>
      </c>
      <c r="F409" s="471">
        <f t="shared" si="585"/>
        <v>5.9937670090422168</v>
      </c>
      <c r="G409" s="508">
        <v>671.83</v>
      </c>
      <c r="H409" s="458">
        <f t="shared" si="586"/>
        <v>-8.4862354078977802</v>
      </c>
      <c r="I409" s="471">
        <f t="shared" si="587"/>
        <v>35.217872597363396</v>
      </c>
      <c r="J409" s="459">
        <f t="shared" si="602"/>
        <v>294.06999999999994</v>
      </c>
      <c r="K409" s="458">
        <f t="shared" si="588"/>
        <v>31.887697896577972</v>
      </c>
      <c r="L409" s="471">
        <f t="shared" si="595"/>
        <v>-29.042299061361398</v>
      </c>
      <c r="M409" s="459">
        <f t="shared" si="599"/>
        <v>143.77148981141062</v>
      </c>
      <c r="N409" s="471">
        <f t="shared" si="589"/>
        <v>10.277885085415184</v>
      </c>
      <c r="O409" s="471">
        <f t="shared" si="596"/>
        <v>-21.612605661487827</v>
      </c>
      <c r="P409" s="228"/>
      <c r="Q409" s="458">
        <f>SUM(D$404:D409)</f>
        <v>5635.46</v>
      </c>
      <c r="R409" s="458">
        <f t="shared" si="591"/>
        <v>20.685032422755036</v>
      </c>
      <c r="S409" s="471">
        <f t="shared" si="592"/>
        <v>14.059204747390087</v>
      </c>
      <c r="T409" s="458">
        <f>SUM(G$404:G409)</f>
        <v>3772.2</v>
      </c>
      <c r="U409" s="458">
        <f t="shared" si="597"/>
        <v>21.669349142199156</v>
      </c>
      <c r="V409" s="458">
        <f t="shared" si="598"/>
        <v>32.378796652102949</v>
      </c>
      <c r="W409" s="509">
        <f t="shared" si="593"/>
        <v>1863.2600000000002</v>
      </c>
      <c r="X409" s="459">
        <f t="shared" si="600"/>
        <v>-10.902944143989068</v>
      </c>
      <c r="Y409" s="459">
        <f t="shared" si="594"/>
        <v>149.39451778802822</v>
      </c>
      <c r="Z409" s="510">
        <f t="shared" si="601"/>
        <v>-13.83876600182241</v>
      </c>
      <c r="AA409" s="388"/>
      <c r="AB409" s="388"/>
      <c r="AC409" s="60"/>
      <c r="AD409" s="388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  <c r="AQ409" s="60"/>
      <c r="AR409" s="60"/>
      <c r="AS409" s="60"/>
      <c r="AT409" s="60"/>
      <c r="AU409" s="60"/>
      <c r="AV409" s="60"/>
      <c r="AW409" s="60"/>
      <c r="AX409" s="60"/>
      <c r="AY409" s="60"/>
      <c r="AZ409" s="60"/>
      <c r="BA409" s="60"/>
      <c r="BB409" s="60"/>
      <c r="BC409" s="60"/>
      <c r="BD409" s="60"/>
      <c r="BE409" s="60"/>
      <c r="BF409" s="60"/>
      <c r="BG409" s="60"/>
      <c r="BH409" s="60"/>
      <c r="BI409" s="60"/>
      <c r="BJ409" s="60"/>
      <c r="BK409" s="60"/>
      <c r="BL409" s="60"/>
      <c r="BM409" s="60"/>
      <c r="BN409" s="60"/>
      <c r="BO409" s="60"/>
      <c r="BP409" s="60"/>
      <c r="BQ409" s="60"/>
      <c r="BR409" s="60"/>
      <c r="BS409" s="60"/>
    </row>
    <row r="410" spans="1:71" s="60" customFormat="1" ht="12" customHeight="1">
      <c r="A410" s="630"/>
      <c r="B410" s="305">
        <v>7</v>
      </c>
      <c r="C410" s="46" t="s">
        <v>27</v>
      </c>
      <c r="D410" s="61">
        <v>636.85</v>
      </c>
      <c r="E410" s="178">
        <f t="shared" si="584"/>
        <v>-34.066673568692408</v>
      </c>
      <c r="F410" s="229">
        <f t="shared" si="585"/>
        <v>-22.501703660436135</v>
      </c>
      <c r="G410" s="61">
        <v>471.02</v>
      </c>
      <c r="H410" s="178">
        <f t="shared" si="586"/>
        <v>-29.890001935013334</v>
      </c>
      <c r="I410" s="229">
        <f t="shared" si="587"/>
        <v>16.936444885799396</v>
      </c>
      <c r="J410" s="178">
        <f t="shared" si="602"/>
        <v>165.83000000000004</v>
      </c>
      <c r="K410" s="178">
        <f t="shared" si="588"/>
        <v>-43.608664603665773</v>
      </c>
      <c r="L410" s="229">
        <f t="shared" si="595"/>
        <v>-60.418655718923041</v>
      </c>
      <c r="M410" s="182">
        <f t="shared" si="599"/>
        <v>135.20657296930068</v>
      </c>
      <c r="N410" s="233">
        <f t="shared" si="589"/>
        <v>-5.9573124361059326</v>
      </c>
      <c r="O410" s="229">
        <f t="shared" si="596"/>
        <v>-33.726139515145171</v>
      </c>
      <c r="P410" s="281"/>
      <c r="Q410" s="178">
        <f>SUM(D$404:D410)</f>
        <v>6272.31</v>
      </c>
      <c r="R410" s="178">
        <f t="shared" si="591"/>
        <v>11.300763380451651</v>
      </c>
      <c r="S410" s="229">
        <f t="shared" si="592"/>
        <v>8.8455171121268439</v>
      </c>
      <c r="T410" s="178">
        <f>SUM(G$404:G410)</f>
        <v>4243.2199999999993</v>
      </c>
      <c r="U410" s="178">
        <f t="shared" si="597"/>
        <v>12.486612586819357</v>
      </c>
      <c r="V410" s="178">
        <f t="shared" si="598"/>
        <v>30.466278229587807</v>
      </c>
      <c r="W410" s="263">
        <f t="shared" si="593"/>
        <v>2029.0900000000011</v>
      </c>
      <c r="X410" s="183">
        <f t="shared" si="600"/>
        <v>-19.167167948753672</v>
      </c>
      <c r="Y410" s="183">
        <f t="shared" si="594"/>
        <v>147.81958041298827</v>
      </c>
      <c r="Z410" s="265">
        <f t="shared" si="601"/>
        <v>-16.571915295547758</v>
      </c>
      <c r="AA410" s="388"/>
      <c r="AB410" s="388"/>
      <c r="AC410" s="430"/>
      <c r="AD410" s="388"/>
    </row>
    <row r="411" spans="1:71" s="60" customFormat="1" ht="12" customHeight="1">
      <c r="A411" s="630"/>
      <c r="B411" s="305">
        <v>8</v>
      </c>
      <c r="C411" s="46" t="s">
        <v>28</v>
      </c>
      <c r="D411" s="61">
        <v>767.27</v>
      </c>
      <c r="E411" s="178">
        <f t="shared" si="584"/>
        <v>20.478919682813835</v>
      </c>
      <c r="F411" s="229">
        <f t="shared" si="585"/>
        <v>20.763358778625939</v>
      </c>
      <c r="G411" s="61">
        <v>541.80999999999995</v>
      </c>
      <c r="H411" s="178">
        <f t="shared" si="586"/>
        <v>15.029085813765853</v>
      </c>
      <c r="I411" s="229">
        <f t="shared" si="587"/>
        <v>52.155353983543471</v>
      </c>
      <c r="J411" s="178">
        <f t="shared" ref="J411:J418" si="603">D411-G411</f>
        <v>225.46000000000004</v>
      </c>
      <c r="K411" s="178">
        <f t="shared" si="588"/>
        <v>35.95851172887896</v>
      </c>
      <c r="L411" s="229">
        <f t="shared" si="595"/>
        <v>-19.265200888061308</v>
      </c>
      <c r="M411" s="183">
        <f t="shared" si="599"/>
        <v>141.61237334120818</v>
      </c>
      <c r="N411" s="229">
        <f t="shared" ref="N411:N416" si="604">((M411/M410)-1)*100</f>
        <v>4.7377876912551908</v>
      </c>
      <c r="O411" s="229">
        <f t="shared" ref="O411:O416" si="605">((M411/M399)-1)*100</f>
        <v>-20.631541633633731</v>
      </c>
      <c r="P411" s="209"/>
      <c r="Q411" s="453">
        <f>SUM(D$404:D411)</f>
        <v>7039.58</v>
      </c>
      <c r="R411" s="178">
        <f t="shared" si="591"/>
        <v>12.232654317149505</v>
      </c>
      <c r="S411" s="229">
        <f t="shared" si="592"/>
        <v>10.029025012777559</v>
      </c>
      <c r="T411" s="178">
        <f>SUM(G$404:G411)</f>
        <v>4785.0299999999988</v>
      </c>
      <c r="U411" s="178">
        <f t="shared" si="597"/>
        <v>12.768840644604795</v>
      </c>
      <c r="V411" s="178">
        <f t="shared" si="598"/>
        <v>32.606611167152508</v>
      </c>
      <c r="W411" s="263">
        <f t="shared" si="593"/>
        <v>2254.5500000000011</v>
      </c>
      <c r="X411" s="183">
        <f t="shared" si="600"/>
        <v>-19.176982172368405</v>
      </c>
      <c r="Y411" s="183">
        <f t="shared" si="594"/>
        <v>147.11673699015475</v>
      </c>
      <c r="Z411" s="265">
        <f t="shared" si="601"/>
        <v>-17.025988339235663</v>
      </c>
      <c r="AA411" s="388"/>
      <c r="AB411" s="388"/>
      <c r="AD411" s="388"/>
    </row>
    <row r="412" spans="1:71" s="60" customFormat="1" ht="12" customHeight="1">
      <c r="A412" s="630"/>
      <c r="B412" s="305">
        <v>9</v>
      </c>
      <c r="C412" s="65" t="s">
        <v>29</v>
      </c>
      <c r="D412" s="68">
        <v>934.73</v>
      </c>
      <c r="E412" s="179">
        <f t="shared" si="584"/>
        <v>21.825433028790385</v>
      </c>
      <c r="F412" s="231">
        <f t="shared" si="585"/>
        <v>10.148360259718835</v>
      </c>
      <c r="G412" s="68">
        <v>681.1</v>
      </c>
      <c r="H412" s="179">
        <f t="shared" si="586"/>
        <v>25.708274118233355</v>
      </c>
      <c r="I412" s="231">
        <f t="shared" si="587"/>
        <v>28.611352392461953</v>
      </c>
      <c r="J412" s="179">
        <f t="shared" si="603"/>
        <v>253.63</v>
      </c>
      <c r="K412" s="179">
        <f t="shared" si="588"/>
        <v>12.494455779295643</v>
      </c>
      <c r="L412" s="231">
        <f t="shared" si="595"/>
        <v>-20.499639532332381</v>
      </c>
      <c r="M412" s="181">
        <f t="shared" si="599"/>
        <v>137.23829099985318</v>
      </c>
      <c r="N412" s="231">
        <f t="shared" si="604"/>
        <v>-3.0887712974175363</v>
      </c>
      <c r="O412" s="229">
        <f t="shared" si="605"/>
        <v>-14.355647296517537</v>
      </c>
      <c r="P412" s="228"/>
      <c r="Q412" s="440">
        <f>SUM(D$404:D412)</f>
        <v>7974.3099999999995</v>
      </c>
      <c r="R412" s="441">
        <f t="shared" si="591"/>
        <v>13.278206938482118</v>
      </c>
      <c r="S412" s="442">
        <f t="shared" si="592"/>
        <v>10.042999831643762</v>
      </c>
      <c r="T412" s="181">
        <f>SUM(G$404:G412)</f>
        <v>5466.1299999999992</v>
      </c>
      <c r="U412" s="179">
        <f t="shared" si="597"/>
        <v>14.233975544562959</v>
      </c>
      <c r="V412" s="231">
        <f t="shared" si="598"/>
        <v>32.095301617681862</v>
      </c>
      <c r="W412" s="266">
        <f t="shared" si="593"/>
        <v>2508.1800000000003</v>
      </c>
      <c r="X412" s="181">
        <f t="shared" si="600"/>
        <v>-19.312727600272805</v>
      </c>
      <c r="Y412" s="181">
        <f t="shared" si="594"/>
        <v>145.88584611050231</v>
      </c>
      <c r="Z412" s="267">
        <f t="shared" si="601"/>
        <v>-16.694236294537703</v>
      </c>
      <c r="AA412" s="435"/>
      <c r="AB412" s="388"/>
      <c r="AC412" s="176"/>
      <c r="AD412" s="388"/>
      <c r="AE412" s="176"/>
      <c r="AF412" s="176"/>
      <c r="AG412" s="176"/>
      <c r="AH412" s="176"/>
      <c r="AI412" s="176"/>
      <c r="AJ412" s="176"/>
      <c r="AK412" s="176"/>
      <c r="AL412" s="176"/>
      <c r="AM412" s="176"/>
      <c r="AN412" s="176"/>
      <c r="AO412" s="176"/>
      <c r="AP412" s="176"/>
      <c r="AQ412" s="176"/>
      <c r="AR412" s="176"/>
      <c r="AS412" s="176"/>
      <c r="AT412" s="176"/>
      <c r="AU412" s="176"/>
      <c r="AV412" s="176"/>
      <c r="AW412" s="176"/>
      <c r="AX412" s="176"/>
      <c r="AY412" s="176"/>
      <c r="AZ412" s="176"/>
      <c r="BA412" s="176"/>
      <c r="BB412" s="176"/>
      <c r="BC412" s="176"/>
      <c r="BD412" s="176"/>
      <c r="BE412" s="176"/>
      <c r="BF412" s="176"/>
      <c r="BG412" s="176"/>
      <c r="BH412" s="176"/>
      <c r="BI412" s="176"/>
      <c r="BJ412" s="176"/>
      <c r="BK412" s="176"/>
      <c r="BL412" s="176"/>
      <c r="BM412" s="176"/>
      <c r="BN412" s="176"/>
      <c r="BO412" s="176"/>
      <c r="BP412" s="176"/>
      <c r="BQ412" s="176"/>
      <c r="BR412" s="176"/>
      <c r="BS412" s="176"/>
    </row>
    <row r="413" spans="1:71" s="60" customFormat="1" ht="12" customHeight="1">
      <c r="A413" s="630"/>
      <c r="B413" s="305">
        <v>10</v>
      </c>
      <c r="C413" s="46" t="s">
        <v>30</v>
      </c>
      <c r="D413" s="155">
        <v>968.02</v>
      </c>
      <c r="E413" s="178">
        <f t="shared" si="584"/>
        <v>3.5614562493982094</v>
      </c>
      <c r="F413" s="229">
        <f t="shared" si="585"/>
        <v>15.184255303958793</v>
      </c>
      <c r="G413" s="61">
        <v>655.21</v>
      </c>
      <c r="H413" s="178">
        <f t="shared" si="586"/>
        <v>-3.8012039348113369</v>
      </c>
      <c r="I413" s="229">
        <f t="shared" si="587"/>
        <v>21.344173642492038</v>
      </c>
      <c r="J413" s="178">
        <f t="shared" si="603"/>
        <v>312.80999999999995</v>
      </c>
      <c r="K413" s="178">
        <f t="shared" si="588"/>
        <v>23.333201908291578</v>
      </c>
      <c r="L413" s="229">
        <f t="shared" si="595"/>
        <v>4.1138292561158307</v>
      </c>
      <c r="M413" s="182">
        <f t="shared" si="599"/>
        <v>147.74194533050471</v>
      </c>
      <c r="N413" s="233">
        <f t="shared" si="604"/>
        <v>7.6535886989898216</v>
      </c>
      <c r="O413" s="229">
        <f t="shared" si="605"/>
        <v>-5.0764022314592427</v>
      </c>
      <c r="P413" s="281"/>
      <c r="Q413" s="453">
        <f>SUM(D$404:D413)</f>
        <v>8942.33</v>
      </c>
      <c r="R413" s="178">
        <f t="shared" si="591"/>
        <v>12.139232109110388</v>
      </c>
      <c r="S413" s="229">
        <f t="shared" si="592"/>
        <v>10.5772880999635</v>
      </c>
      <c r="T413" s="183">
        <f>SUM(G$404:G413)</f>
        <v>6121.3399999999992</v>
      </c>
      <c r="U413" s="178">
        <f t="shared" si="597"/>
        <v>11.98672552610347</v>
      </c>
      <c r="V413" s="229">
        <f t="shared" si="598"/>
        <v>30.854343113908111</v>
      </c>
      <c r="W413" s="263">
        <f t="shared" si="593"/>
        <v>2820.9900000000007</v>
      </c>
      <c r="X413" s="183">
        <f t="shared" si="600"/>
        <v>-17.248025063288896</v>
      </c>
      <c r="Y413" s="183">
        <f t="shared" si="594"/>
        <v>146.0845174422594</v>
      </c>
      <c r="Z413" s="265">
        <f t="shared" si="601"/>
        <v>-15.495897599893571</v>
      </c>
      <c r="AA413" s="435"/>
      <c r="AB413" s="388"/>
      <c r="AC413" s="176"/>
      <c r="AD413" s="388"/>
      <c r="AE413" s="176"/>
      <c r="AF413" s="176"/>
      <c r="AG413" s="176"/>
      <c r="AH413" s="176"/>
      <c r="AI413" s="176"/>
      <c r="AJ413" s="176"/>
      <c r="AK413" s="176"/>
      <c r="AL413" s="176"/>
      <c r="AM413" s="176"/>
      <c r="AN413" s="176"/>
      <c r="AO413" s="176"/>
      <c r="AP413" s="176"/>
      <c r="AQ413" s="176"/>
      <c r="AR413" s="176"/>
      <c r="AS413" s="176"/>
      <c r="AT413" s="176"/>
      <c r="AU413" s="176"/>
      <c r="AV413" s="176"/>
      <c r="AW413" s="176"/>
      <c r="AX413" s="176"/>
      <c r="AY413" s="176"/>
      <c r="AZ413" s="176"/>
      <c r="BA413" s="176"/>
      <c r="BB413" s="176"/>
      <c r="BC413" s="176"/>
      <c r="BD413" s="176"/>
      <c r="BE413" s="176"/>
      <c r="BF413" s="176"/>
      <c r="BG413" s="176"/>
      <c r="BH413" s="176"/>
      <c r="BI413" s="176"/>
      <c r="BJ413" s="176"/>
      <c r="BK413" s="176"/>
      <c r="BL413" s="176"/>
      <c r="BM413" s="176"/>
      <c r="BN413" s="176"/>
      <c r="BO413" s="176"/>
      <c r="BP413" s="176"/>
      <c r="BQ413" s="176"/>
      <c r="BR413" s="176"/>
      <c r="BS413" s="176"/>
    </row>
    <row r="414" spans="1:71" s="60" customFormat="1" ht="12" customHeight="1">
      <c r="A414" s="630"/>
      <c r="B414" s="305">
        <v>11</v>
      </c>
      <c r="C414" s="46" t="s">
        <v>31</v>
      </c>
      <c r="D414" s="155">
        <v>1001.7</v>
      </c>
      <c r="E414" s="178">
        <f t="shared" si="584"/>
        <v>3.4792669572942803</v>
      </c>
      <c r="F414" s="229">
        <f t="shared" si="585"/>
        <v>14.727812074080028</v>
      </c>
      <c r="G414" s="61">
        <v>678.68</v>
      </c>
      <c r="H414" s="178">
        <f t="shared" si="586"/>
        <v>3.5820576609026045</v>
      </c>
      <c r="I414" s="229">
        <f t="shared" si="587"/>
        <v>10.613468935393433</v>
      </c>
      <c r="J414" s="178">
        <f t="shared" si="603"/>
        <v>323.0200000000001</v>
      </c>
      <c r="K414" s="178">
        <f t="shared" si="588"/>
        <v>3.2639621495476945</v>
      </c>
      <c r="L414" s="229">
        <f t="shared" si="595"/>
        <v>24.453862454247744</v>
      </c>
      <c r="M414" s="183">
        <f t="shared" si="599"/>
        <v>147.59533211528262</v>
      </c>
      <c r="N414" s="229">
        <f t="shared" si="604"/>
        <v>-9.9236012422954101E-2</v>
      </c>
      <c r="O414" s="229">
        <f t="shared" si="605"/>
        <v>3.7195679498033485</v>
      </c>
      <c r="P414" s="209"/>
      <c r="Q414" s="453">
        <f>SUM(D$404:D414)</f>
        <v>9944.0300000000007</v>
      </c>
      <c r="R414" s="178">
        <f t="shared" si="591"/>
        <v>11.201778507391257</v>
      </c>
      <c r="S414" s="229">
        <f t="shared" si="592"/>
        <v>10.981734497313633</v>
      </c>
      <c r="T414" s="183">
        <f>SUM(G$404:G414)</f>
        <v>6800.0199999999995</v>
      </c>
      <c r="U414" s="178">
        <f t="shared" si="597"/>
        <v>11.087114912747875</v>
      </c>
      <c r="V414" s="229">
        <f t="shared" si="598"/>
        <v>28.507391043061148</v>
      </c>
      <c r="W414" s="263">
        <f t="shared" si="593"/>
        <v>3144.0100000000011</v>
      </c>
      <c r="X414" s="183">
        <f t="shared" si="600"/>
        <v>-14.29759139925636</v>
      </c>
      <c r="Y414" s="183">
        <f t="shared" si="594"/>
        <v>146.23530519027886</v>
      </c>
      <c r="Z414" s="265">
        <f t="shared" si="601"/>
        <v>-13.637858806016002</v>
      </c>
      <c r="AA414" s="435"/>
      <c r="AB414" s="388"/>
      <c r="AC414" s="176"/>
      <c r="AD414" s="388"/>
      <c r="AE414" s="176"/>
      <c r="AF414" s="176"/>
      <c r="AG414" s="176"/>
      <c r="AH414" s="176"/>
      <c r="AI414" s="176"/>
      <c r="AJ414" s="176"/>
      <c r="AK414" s="176"/>
      <c r="AL414" s="176"/>
      <c r="AM414" s="176"/>
      <c r="AN414" s="176"/>
      <c r="AO414" s="176"/>
      <c r="AP414" s="176"/>
      <c r="AQ414" s="176"/>
      <c r="AR414" s="176"/>
      <c r="AS414" s="176"/>
      <c r="AT414" s="176"/>
      <c r="AU414" s="176"/>
      <c r="AV414" s="176"/>
      <c r="AW414" s="176"/>
      <c r="AX414" s="176"/>
      <c r="AY414" s="176"/>
      <c r="AZ414" s="176"/>
      <c r="BA414" s="176"/>
      <c r="BB414" s="176"/>
      <c r="BC414" s="176"/>
      <c r="BD414" s="176"/>
      <c r="BE414" s="176"/>
      <c r="BF414" s="176"/>
      <c r="BG414" s="176"/>
      <c r="BH414" s="176"/>
      <c r="BI414" s="176"/>
      <c r="BJ414" s="176"/>
      <c r="BK414" s="176"/>
      <c r="BL414" s="176"/>
      <c r="BM414" s="176"/>
      <c r="BN414" s="176"/>
      <c r="BO414" s="176"/>
      <c r="BP414" s="176"/>
      <c r="BQ414" s="176"/>
      <c r="BR414" s="176"/>
      <c r="BS414" s="176"/>
    </row>
    <row r="415" spans="1:71" s="60" customFormat="1" ht="12" customHeight="1">
      <c r="A415" s="631"/>
      <c r="B415" s="306">
        <v>12</v>
      </c>
      <c r="C415" s="65" t="s">
        <v>32</v>
      </c>
      <c r="D415" s="156">
        <v>825.45</v>
      </c>
      <c r="E415" s="179">
        <f t="shared" si="584"/>
        <v>-17.595088349805334</v>
      </c>
      <c r="F415" s="231">
        <f t="shared" si="585"/>
        <v>24.931892480929907</v>
      </c>
      <c r="G415" s="156">
        <v>560.79999999999995</v>
      </c>
      <c r="H415" s="179">
        <f t="shared" si="586"/>
        <v>-17.369010432015088</v>
      </c>
      <c r="I415" s="231">
        <f t="shared" si="587"/>
        <v>24.46180478494384</v>
      </c>
      <c r="J415" s="179">
        <f>D415-G415</f>
        <v>264.65000000000009</v>
      </c>
      <c r="K415" s="179">
        <f t="shared" si="588"/>
        <v>-18.070088539409323</v>
      </c>
      <c r="L415" s="231">
        <f t="shared" si="595"/>
        <v>25.939849624060173</v>
      </c>
      <c r="M415" s="181">
        <f t="shared" si="599"/>
        <v>147.19151212553496</v>
      </c>
      <c r="N415" s="231">
        <f t="shared" si="604"/>
        <v>-0.27359943160820688</v>
      </c>
      <c r="O415" s="229">
        <f t="shared" si="605"/>
        <v>0.3776963517428511</v>
      </c>
      <c r="P415" s="228"/>
      <c r="Q415" s="535">
        <f>SUM(D$404:D415)</f>
        <v>10769.480000000001</v>
      </c>
      <c r="R415" s="179">
        <f t="shared" si="591"/>
        <v>8.3009604757829702</v>
      </c>
      <c r="S415" s="231">
        <f t="shared" si="592"/>
        <v>11.939780350449759</v>
      </c>
      <c r="T415" s="181">
        <f>SUM(G$404:G415)</f>
        <v>7360.82</v>
      </c>
      <c r="U415" s="179">
        <f t="shared" si="597"/>
        <v>8.247034567545386</v>
      </c>
      <c r="V415" s="231">
        <f t="shared" si="598"/>
        <v>28.189936817760675</v>
      </c>
      <c r="W415" s="266">
        <f t="shared" si="593"/>
        <v>3408.6600000000017</v>
      </c>
      <c r="X415" s="181">
        <f t="shared" si="600"/>
        <v>-12.117587001696418</v>
      </c>
      <c r="Y415" s="181">
        <f t="shared" si="594"/>
        <v>146.30815588480635</v>
      </c>
      <c r="Z415" s="267">
        <f t="shared" si="601"/>
        <v>-12.676624133462743</v>
      </c>
      <c r="AA415" s="189"/>
      <c r="AB415" s="388"/>
      <c r="AC415" s="187"/>
      <c r="AD415" s="388"/>
      <c r="AE415" s="187"/>
      <c r="AF415" s="187"/>
      <c r="AG415" s="187"/>
      <c r="AH415" s="187"/>
      <c r="AI415" s="187"/>
      <c r="AJ415" s="187"/>
      <c r="AK415" s="187"/>
      <c r="AL415" s="187"/>
      <c r="AM415" s="187"/>
      <c r="AN415" s="187"/>
      <c r="AO415" s="187"/>
      <c r="AP415" s="187"/>
      <c r="AQ415" s="187"/>
      <c r="AR415" s="187"/>
      <c r="AS415" s="187"/>
      <c r="AT415" s="187"/>
      <c r="AU415" s="187"/>
      <c r="AV415" s="187"/>
      <c r="AW415" s="187"/>
      <c r="AX415" s="187"/>
      <c r="AY415" s="187"/>
      <c r="AZ415" s="187"/>
      <c r="BA415" s="187"/>
      <c r="BB415" s="187"/>
      <c r="BC415" s="187"/>
      <c r="BD415" s="187"/>
      <c r="BE415" s="187"/>
      <c r="BF415" s="187"/>
      <c r="BG415" s="187"/>
      <c r="BH415" s="187"/>
      <c r="BI415" s="187"/>
      <c r="BJ415" s="187"/>
      <c r="BK415" s="187"/>
      <c r="BL415" s="187"/>
      <c r="BM415" s="187"/>
      <c r="BN415" s="187"/>
      <c r="BO415" s="187"/>
      <c r="BP415" s="187"/>
      <c r="BQ415" s="187"/>
      <c r="BR415" s="187"/>
      <c r="BS415" s="187"/>
    </row>
    <row r="416" spans="1:71" s="60" customFormat="1" ht="12" customHeight="1">
      <c r="A416" s="623">
        <v>2023</v>
      </c>
      <c r="B416" s="304">
        <v>1</v>
      </c>
      <c r="C416" s="79" t="s">
        <v>21</v>
      </c>
      <c r="D416" s="82">
        <v>767.51</v>
      </c>
      <c r="E416" s="180">
        <f t="shared" si="584"/>
        <v>-7.0192016475861703</v>
      </c>
      <c r="F416" s="233">
        <f t="shared" si="585"/>
        <v>4.0917351561016613</v>
      </c>
      <c r="G416" s="153">
        <v>580.54999999999995</v>
      </c>
      <c r="H416" s="180">
        <f t="shared" si="586"/>
        <v>3.5217546362339425</v>
      </c>
      <c r="I416" s="233">
        <f t="shared" si="587"/>
        <v>8.6195928753180606</v>
      </c>
      <c r="J416" s="182">
        <f t="shared" si="603"/>
        <v>186.96000000000004</v>
      </c>
      <c r="K416" s="180">
        <f t="shared" si="588"/>
        <v>-29.355752881163809</v>
      </c>
      <c r="L416" s="233">
        <f t="shared" si="595"/>
        <v>-7.8379177758059582</v>
      </c>
      <c r="M416" s="182">
        <f t="shared" si="599"/>
        <v>132.20394453535442</v>
      </c>
      <c r="N416" s="233">
        <f t="shared" si="604"/>
        <v>-10.182358597823304</v>
      </c>
      <c r="O416" s="233">
        <f t="shared" si="605"/>
        <v>-4.1685460231965843</v>
      </c>
      <c r="P416" s="281"/>
      <c r="Q416" s="180">
        <f>SUM(D$416:D416)</f>
        <v>767.51</v>
      </c>
      <c r="R416" s="180">
        <f t="shared" si="591"/>
        <v>-92.873286361087068</v>
      </c>
      <c r="S416" s="233">
        <f t="shared" si="592"/>
        <v>4.0917351561016613</v>
      </c>
      <c r="T416" s="180">
        <f>SUM(G$416:G416)</f>
        <v>580.54999999999995</v>
      </c>
      <c r="U416" s="180">
        <f t="shared" si="597"/>
        <v>-92.112971109197076</v>
      </c>
      <c r="V416" s="180">
        <f t="shared" si="598"/>
        <v>8.6195928753180606</v>
      </c>
      <c r="W416" s="268">
        <f t="shared" si="593"/>
        <v>186.96000000000004</v>
      </c>
      <c r="X416" s="182">
        <f t="shared" si="600"/>
        <v>-7.8379177758059582</v>
      </c>
      <c r="Y416" s="182">
        <f t="shared" si="594"/>
        <v>132.20394453535442</v>
      </c>
      <c r="Z416" s="269">
        <f t="shared" si="601"/>
        <v>-4.1685460231965843</v>
      </c>
      <c r="AA416" s="388"/>
      <c r="AB416" s="388"/>
    </row>
    <row r="417" spans="1:71" s="60" customFormat="1" ht="12" customHeight="1">
      <c r="A417" s="630"/>
      <c r="B417" s="305">
        <v>2</v>
      </c>
      <c r="C417" s="46" t="s">
        <v>22</v>
      </c>
      <c r="D417" s="61">
        <v>965.45</v>
      </c>
      <c r="E417" s="178">
        <f t="shared" si="584"/>
        <v>25.789891988377999</v>
      </c>
      <c r="F417" s="229">
        <f t="shared" si="585"/>
        <v>2.4937364643933924</v>
      </c>
      <c r="G417" s="155">
        <v>618.85</v>
      </c>
      <c r="H417" s="178">
        <f t="shared" si="586"/>
        <v>6.5971923176298519</v>
      </c>
      <c r="I417" s="229">
        <f t="shared" si="587"/>
        <v>7.4448321961213315</v>
      </c>
      <c r="J417" s="183">
        <f t="shared" si="603"/>
        <v>346.6</v>
      </c>
      <c r="K417" s="178">
        <f t="shared" si="588"/>
        <v>85.387248609328182</v>
      </c>
      <c r="L417" s="229">
        <f t="shared" si="595"/>
        <v>-5.2979589606273354</v>
      </c>
      <c r="M417" s="183">
        <f t="shared" si="599"/>
        <v>156.00710996202633</v>
      </c>
      <c r="N417" s="229">
        <f t="shared" ref="N417:N422" si="606">((M417/M416)-1)*100</f>
        <v>18.004882918078422</v>
      </c>
      <c r="O417" s="229"/>
      <c r="P417" s="209"/>
      <c r="Q417" s="178">
        <f>SUM(D$416:D417)</f>
        <v>1732.96</v>
      </c>
      <c r="R417" s="178">
        <f t="shared" si="591"/>
        <v>125.78989198837802</v>
      </c>
      <c r="S417" s="229">
        <f t="shared" si="592"/>
        <v>3.1953790269755089</v>
      </c>
      <c r="T417" s="178">
        <f>SUM(G$416:G417)</f>
        <v>1199.4000000000001</v>
      </c>
      <c r="U417" s="178">
        <f t="shared" si="597"/>
        <v>106.59719231762988</v>
      </c>
      <c r="V417" s="178">
        <f t="shared" si="598"/>
        <v>8.0102661083344628</v>
      </c>
      <c r="W417" s="263">
        <f t="shared" si="593"/>
        <v>533.55999999999995</v>
      </c>
      <c r="X417" s="183">
        <f t="shared" si="600"/>
        <v>-6.2037443965896388</v>
      </c>
      <c r="Y417" s="183">
        <f t="shared" si="594"/>
        <v>144.48557612139405</v>
      </c>
      <c r="Z417" s="265">
        <f t="shared" si="601"/>
        <v>-4.4578050354302405</v>
      </c>
      <c r="AA417" s="388"/>
      <c r="AB417" s="388"/>
    </row>
    <row r="418" spans="1:71" s="60" customFormat="1" ht="12" customHeight="1">
      <c r="A418" s="630"/>
      <c r="B418" s="305">
        <v>3</v>
      </c>
      <c r="C418" s="65" t="s">
        <v>23</v>
      </c>
      <c r="D418" s="68">
        <v>1000.93</v>
      </c>
      <c r="E418" s="179">
        <f t="shared" si="584"/>
        <v>3.6749702211403834</v>
      </c>
      <c r="F418" s="231">
        <f t="shared" si="585"/>
        <v>-5.4245327588487662</v>
      </c>
      <c r="G418" s="156">
        <v>700.22</v>
      </c>
      <c r="H418" s="179">
        <f t="shared" si="586"/>
        <v>13.148582047345879</v>
      </c>
      <c r="I418" s="231">
        <f t="shared" si="587"/>
        <v>6.9577038813448011</v>
      </c>
      <c r="J418" s="181">
        <f t="shared" si="603"/>
        <v>300.70999999999992</v>
      </c>
      <c r="K418" s="179">
        <f t="shared" si="588"/>
        <v>-13.24004616272363</v>
      </c>
      <c r="L418" s="231">
        <f t="shared" si="595"/>
        <v>-25.505982609557321</v>
      </c>
      <c r="M418" s="181">
        <f t="shared" si="599"/>
        <v>142.94507440518694</v>
      </c>
      <c r="N418" s="231">
        <f t="shared" si="606"/>
        <v>-8.3727181152313044</v>
      </c>
      <c r="O418" s="231"/>
      <c r="P418" s="228"/>
      <c r="Q418" s="179">
        <f>SUM(D$416:D418)</f>
        <v>2733.89</v>
      </c>
      <c r="R418" s="179">
        <f t="shared" si="591"/>
        <v>57.75840180962053</v>
      </c>
      <c r="S418" s="231">
        <f t="shared" si="592"/>
        <v>-0.13697929603602166</v>
      </c>
      <c r="T418" s="179">
        <f>SUM(G$416:G418)</f>
        <v>1899.6200000000001</v>
      </c>
      <c r="U418" s="179">
        <f t="shared" si="597"/>
        <v>58.380857095214282</v>
      </c>
      <c r="V418" s="179">
        <f t="shared" si="598"/>
        <v>7.6198785351704323</v>
      </c>
      <c r="W418" s="266">
        <f t="shared" si="593"/>
        <v>834.26999999999975</v>
      </c>
      <c r="X418" s="181">
        <f t="shared" si="600"/>
        <v>-14.215645950726008</v>
      </c>
      <c r="Y418" s="181">
        <f t="shared" si="594"/>
        <v>143.91773091460396</v>
      </c>
      <c r="Z418" s="267">
        <f t="shared" si="601"/>
        <v>-7.2076441051468709</v>
      </c>
      <c r="AA418" s="388"/>
      <c r="AB418" s="388"/>
    </row>
    <row r="419" spans="1:71" s="60" customFormat="1" ht="12" customHeight="1">
      <c r="A419" s="630"/>
      <c r="B419" s="305">
        <v>4</v>
      </c>
      <c r="C419" s="46" t="s">
        <v>24</v>
      </c>
      <c r="D419" s="153">
        <v>829.7</v>
      </c>
      <c r="E419" s="180">
        <f t="shared" ref="E419" si="607">((D419/D418)-1)*100</f>
        <v>-17.107090405922488</v>
      </c>
      <c r="F419" s="233">
        <f t="shared" ref="F419" si="608">((D419/D407)-1)*100</f>
        <v>-14.886850905808247</v>
      </c>
      <c r="G419" s="153">
        <v>560.86</v>
      </c>
      <c r="H419" s="180">
        <f t="shared" ref="H419" si="609">((G419/G418)-1)*100</f>
        <v>-19.902316414841049</v>
      </c>
      <c r="I419" s="233">
        <f t="shared" ref="I419" si="610">((G419/G407)-1)*100</f>
        <v>-6.6974980037263769</v>
      </c>
      <c r="J419" s="182">
        <f t="shared" ref="J419" si="611">D419-G419</f>
        <v>268.84000000000003</v>
      </c>
      <c r="K419" s="180">
        <f t="shared" ref="K419" si="612">((J419/J418)-1)*100</f>
        <v>-10.598250806424758</v>
      </c>
      <c r="L419" s="233">
        <f t="shared" ref="L419" si="613">((J419/J407)-1)*100</f>
        <v>-28.059941129248056</v>
      </c>
      <c r="M419" s="182">
        <f t="shared" ref="M419" si="614">D419/G419*100</f>
        <v>147.93353064935991</v>
      </c>
      <c r="N419" s="233">
        <f t="shared" si="606"/>
        <v>3.4897713439449252</v>
      </c>
      <c r="O419" s="233"/>
      <c r="P419" s="281"/>
      <c r="Q419" s="180">
        <f>SUM(D$416:D419)</f>
        <v>3563.59</v>
      </c>
      <c r="R419" s="180">
        <f t="shared" ref="R419" si="615">((Q419/Q418)-1)*100</f>
        <v>30.348697277505686</v>
      </c>
      <c r="S419" s="233">
        <f t="shared" ref="S419" si="616">((Q419/Q407)-1)*100</f>
        <v>-4.0100095354562821</v>
      </c>
      <c r="T419" s="180">
        <f>SUM(G$416:G419)</f>
        <v>2460.48</v>
      </c>
      <c r="U419" s="180">
        <f t="shared" ref="U419" si="617">((T419/T418)-1)*100</f>
        <v>29.52485233888882</v>
      </c>
      <c r="V419" s="180">
        <f t="shared" ref="V419" si="618">((T419/T407)-1)*100</f>
        <v>3.9826898370410646</v>
      </c>
      <c r="W419" s="268">
        <f t="shared" ref="W419" si="619">Q419-T419</f>
        <v>1103.1100000000001</v>
      </c>
      <c r="X419" s="182">
        <f t="shared" ref="X419" si="620">((W419/W407)-1)*100</f>
        <v>-18.058712543269341</v>
      </c>
      <c r="Y419" s="182">
        <f t="shared" ref="Y419" si="621">(Q419/T419)*100</f>
        <v>144.83312199245677</v>
      </c>
      <c r="Z419" s="269">
        <f t="shared" ref="Z419" si="622">((Y419/Y407)-1)*100</f>
        <v>-7.6865672402043783</v>
      </c>
      <c r="AA419" s="388"/>
      <c r="AB419" s="388"/>
    </row>
    <row r="420" spans="1:71" s="60" customFormat="1" ht="12" customHeight="1">
      <c r="A420" s="630"/>
      <c r="B420" s="305">
        <v>5</v>
      </c>
      <c r="C420" s="46" t="s">
        <v>25</v>
      </c>
      <c r="D420" s="155">
        <v>997.57</v>
      </c>
      <c r="E420" s="178">
        <f t="shared" ref="E420" si="623">((D420/D419)-1)*100</f>
        <v>20.232614197902855</v>
      </c>
      <c r="F420" s="229">
        <f t="shared" ref="F420" si="624">((D420/D408)-1)*100</f>
        <v>4.2283982864904424</v>
      </c>
      <c r="G420" s="155">
        <v>658.38</v>
      </c>
      <c r="H420" s="178">
        <f t="shared" ref="H420" si="625">((G420/G419)-1)*100</f>
        <v>17.387583354134726</v>
      </c>
      <c r="I420" s="229">
        <f t="shared" ref="I420" si="626">((G420/G408)-1)*100</f>
        <v>-10.318335989538641</v>
      </c>
      <c r="J420" s="183">
        <f t="shared" ref="J420" si="627">D420-G420</f>
        <v>339.19000000000005</v>
      </c>
      <c r="K420" s="178">
        <f t="shared" ref="K420" si="628">((J420/J419)-1)*100</f>
        <v>26.167980955214997</v>
      </c>
      <c r="L420" s="229">
        <f t="shared" ref="L420" si="629">((J420/J408)-1)*100</f>
        <v>52.123604072296729</v>
      </c>
      <c r="M420" s="183">
        <f t="shared" ref="M420" si="630">D420/G420*100</f>
        <v>151.51887967435221</v>
      </c>
      <c r="N420" s="229">
        <f t="shared" si="606"/>
        <v>2.4236216152310197</v>
      </c>
      <c r="O420" s="229"/>
      <c r="P420" s="209"/>
      <c r="Q420" s="178">
        <f>SUM(D$416:D420)</f>
        <v>4561.16</v>
      </c>
      <c r="R420" s="178">
        <f t="shared" ref="R420" si="631">((Q420/Q419)-1)*100</f>
        <v>27.993399914131523</v>
      </c>
      <c r="S420" s="229">
        <f t="shared" ref="S420" si="632">((Q420/Q408)-1)*100</f>
        <v>-2.3214178637816052</v>
      </c>
      <c r="T420" s="178">
        <f>SUM(G$416:G420)</f>
        <v>3118.86</v>
      </c>
      <c r="U420" s="178">
        <f t="shared" ref="U420" si="633">((T420/T419)-1)*100</f>
        <v>26.758193523214977</v>
      </c>
      <c r="V420" s="178">
        <f t="shared" ref="V420" si="634">((T420/T408)-1)*100</f>
        <v>0.5963804320129551</v>
      </c>
      <c r="W420" s="263">
        <f t="shared" ref="W420" si="635">Q420-T420</f>
        <v>1442.2999999999997</v>
      </c>
      <c r="X420" s="183">
        <f t="shared" ref="X420" si="636">((W420/W408)-1)*100</f>
        <v>-8.0863375372007713</v>
      </c>
      <c r="Y420" s="183">
        <f t="shared" ref="Y420" si="637">(Q420/T420)*100</f>
        <v>146.24446111720306</v>
      </c>
      <c r="Z420" s="265">
        <f t="shared" ref="Z420" si="638">((Y420/Y408)-1)*100</f>
        <v>-2.9005002796959944</v>
      </c>
      <c r="AA420" s="388"/>
      <c r="AB420" s="388"/>
    </row>
    <row r="421" spans="1:71" s="176" customFormat="1" ht="12" customHeight="1">
      <c r="A421" s="630"/>
      <c r="B421" s="511">
        <v>6</v>
      </c>
      <c r="C421" s="507" t="s">
        <v>26</v>
      </c>
      <c r="D421" s="508">
        <v>977.78</v>
      </c>
      <c r="E421" s="458">
        <f t="shared" ref="E421" si="639">((D421/D420)-1)*100</f>
        <v>-1.9838206842627715</v>
      </c>
      <c r="F421" s="471">
        <f t="shared" ref="F421" si="640">((D421/D409)-1)*100</f>
        <v>1.2299409876798784</v>
      </c>
      <c r="G421" s="508">
        <v>673.17</v>
      </c>
      <c r="H421" s="458">
        <f t="shared" ref="H421" si="641">((G421/G420)-1)*100</f>
        <v>2.2464230383668848</v>
      </c>
      <c r="I421" s="471">
        <f t="shared" ref="I421" si="642">((G421/G409)-1)*100</f>
        <v>0.1994552193262944</v>
      </c>
      <c r="J421" s="459">
        <f t="shared" ref="J421" si="643">D421-G421</f>
        <v>304.61</v>
      </c>
      <c r="K421" s="458">
        <f t="shared" ref="K421" si="644">((J421/J420)-1)*100</f>
        <v>-10.194876028184808</v>
      </c>
      <c r="L421" s="471">
        <f t="shared" ref="L421" si="645">((J421/J409)-1)*100</f>
        <v>3.5841806372632679</v>
      </c>
      <c r="M421" s="459">
        <f t="shared" ref="M421" si="646">D421/G421*100</f>
        <v>145.25008541675953</v>
      </c>
      <c r="N421" s="471">
        <f t="shared" si="606"/>
        <v>-4.137302408165711</v>
      </c>
      <c r="O421" s="471"/>
      <c r="P421" s="228"/>
      <c r="Q421" s="458">
        <f>SUM(D$416:D421)</f>
        <v>5538.94</v>
      </c>
      <c r="R421" s="458">
        <f t="shared" ref="R421" si="647">((Q421/Q420)-1)*100</f>
        <v>21.437090564680904</v>
      </c>
      <c r="S421" s="471">
        <f t="shared" ref="S421" si="648">((Q421/Q409)-1)*100</f>
        <v>-1.7127262015878109</v>
      </c>
      <c r="T421" s="458">
        <f>SUM(G$416:G421)</f>
        <v>3792.03</v>
      </c>
      <c r="U421" s="458">
        <f t="shared" ref="U421" si="649">((T421/T420)-1)*100</f>
        <v>21.583847944441239</v>
      </c>
      <c r="V421" s="458">
        <f t="shared" ref="V421" si="650">((T421/T409)-1)*100</f>
        <v>0.52568792746938708</v>
      </c>
      <c r="W421" s="509">
        <f t="shared" ref="W421" si="651">Q421-T421</f>
        <v>1746.9099999999994</v>
      </c>
      <c r="X421" s="459">
        <f t="shared" ref="X421" si="652">((W421/W409)-1)*100</f>
        <v>-6.2444318023250016</v>
      </c>
      <c r="Y421" s="459">
        <f t="shared" ref="Y421" si="653">(Q421/T421)*100</f>
        <v>146.06793722623502</v>
      </c>
      <c r="Z421" s="510">
        <f t="shared" ref="Z421" si="654">((Y421/Y409)-1)*100</f>
        <v>-2.2267085908153628</v>
      </c>
      <c r="AA421" s="388"/>
      <c r="AB421" s="388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  <c r="AQ421" s="60"/>
      <c r="AR421" s="60"/>
      <c r="AS421" s="60"/>
      <c r="AT421" s="60"/>
      <c r="AU421" s="60"/>
      <c r="AV421" s="60"/>
      <c r="AW421" s="60"/>
      <c r="AX421" s="60"/>
      <c r="AY421" s="60"/>
      <c r="AZ421" s="60"/>
      <c r="BA421" s="60"/>
      <c r="BB421" s="60"/>
      <c r="BC421" s="60"/>
      <c r="BD421" s="60"/>
      <c r="BE421" s="60"/>
      <c r="BF421" s="60"/>
      <c r="BG421" s="60"/>
      <c r="BH421" s="60"/>
      <c r="BI421" s="60"/>
      <c r="BJ421" s="60"/>
      <c r="BK421" s="60"/>
      <c r="BL421" s="60"/>
      <c r="BM421" s="60"/>
      <c r="BN421" s="60"/>
      <c r="BO421" s="60"/>
      <c r="BP421" s="60"/>
      <c r="BQ421" s="60"/>
      <c r="BR421" s="60"/>
      <c r="BS421" s="60"/>
    </row>
    <row r="422" spans="1:71" s="60" customFormat="1" ht="12" customHeight="1">
      <c r="A422" s="630"/>
      <c r="B422" s="305">
        <v>7</v>
      </c>
      <c r="C422" s="46" t="s">
        <v>27</v>
      </c>
      <c r="D422" s="61">
        <v>712.04</v>
      </c>
      <c r="E422" s="178">
        <f t="shared" ref="E422" si="655">((D422/D421)-1)*100</f>
        <v>-27.177892777516423</v>
      </c>
      <c r="F422" s="229">
        <f t="shared" ref="F422" si="656">((D422/D410)-1)*100</f>
        <v>11.806547852712557</v>
      </c>
      <c r="G422" s="61">
        <v>509.84</v>
      </c>
      <c r="H422" s="178">
        <f t="shared" ref="H422" si="657">((G422/G421)-1)*100</f>
        <v>-24.262816227698803</v>
      </c>
      <c r="I422" s="229">
        <f t="shared" ref="I422" si="658">((G422/G410)-1)*100</f>
        <v>8.2416882510296894</v>
      </c>
      <c r="J422" s="178">
        <f t="shared" ref="J422" si="659">D422-G422</f>
        <v>202.2</v>
      </c>
      <c r="K422" s="178">
        <f t="shared" ref="K422" si="660">((J422/J421)-1)*100</f>
        <v>-33.620038738058511</v>
      </c>
      <c r="L422" s="229">
        <f t="shared" ref="L422" si="661">((J422/J410)-1)*100</f>
        <v>21.932099137671067</v>
      </c>
      <c r="M422" s="182">
        <f t="shared" ref="M422" si="662">D422/G422*100</f>
        <v>139.6595010199278</v>
      </c>
      <c r="N422" s="233">
        <f t="shared" si="606"/>
        <v>-3.8489370803403755</v>
      </c>
      <c r="O422" s="229"/>
      <c r="P422" s="281"/>
      <c r="Q422" s="178">
        <f>SUM(D$416:D422)</f>
        <v>6250.98</v>
      </c>
      <c r="R422" s="178">
        <f t="shared" ref="R422" si="663">((Q422/Q421)-1)*100</f>
        <v>12.855167234163932</v>
      </c>
      <c r="S422" s="229">
        <f t="shared" ref="S422" si="664">((Q422/Q410)-1)*100</f>
        <v>-0.3400661000492744</v>
      </c>
      <c r="T422" s="178">
        <f>SUM(G$416:G422)</f>
        <v>4301.87</v>
      </c>
      <c r="U422" s="178">
        <f t="shared" ref="U422" si="665">((T422/T421)-1)*100</f>
        <v>13.445041310327177</v>
      </c>
      <c r="V422" s="178">
        <f t="shared" ref="V422" si="666">((T422/T410)-1)*100</f>
        <v>1.382205023543448</v>
      </c>
      <c r="W422" s="263">
        <f t="shared" ref="W422" si="667">Q422-T422</f>
        <v>1949.1099999999997</v>
      </c>
      <c r="X422" s="183">
        <f t="shared" ref="X422" si="668">((W422/W410)-1)*100</f>
        <v>-3.9416684326472162</v>
      </c>
      <c r="Y422" s="183">
        <f t="shared" ref="Y422" si="669">(Q422/T422)*100</f>
        <v>145.30843563380574</v>
      </c>
      <c r="Z422" s="265">
        <f t="shared" ref="Z422" si="670">((Y422/Y410)-1)*100</f>
        <v>-1.6987903579260055</v>
      </c>
      <c r="AA422" s="388"/>
      <c r="AB422" s="388"/>
      <c r="AC422" s="430"/>
    </row>
    <row r="423" spans="1:71" s="60" customFormat="1" ht="12" customHeight="1">
      <c r="A423" s="630"/>
      <c r="B423" s="305">
        <v>8</v>
      </c>
      <c r="C423" s="46" t="s">
        <v>28</v>
      </c>
      <c r="D423" s="61">
        <v>577.51</v>
      </c>
      <c r="E423" s="178">
        <f t="shared" ref="E423" si="671">((D423/D422)-1)*100</f>
        <v>-18.893601483062749</v>
      </c>
      <c r="F423" s="229">
        <f t="shared" ref="F423" si="672">((D423/D411)-1)*100</f>
        <v>-24.731841463891456</v>
      </c>
      <c r="G423" s="61">
        <v>384.39</v>
      </c>
      <c r="H423" s="178">
        <f t="shared" ref="H423" si="673">((G423/G422)-1)*100</f>
        <v>-24.605758669386468</v>
      </c>
      <c r="I423" s="229">
        <f t="shared" ref="I423" si="674">((G423/G411)-1)*100</f>
        <v>-29.054465587567591</v>
      </c>
      <c r="J423" s="178">
        <f t="shared" ref="J423" si="675">D423-G423</f>
        <v>193.12</v>
      </c>
      <c r="K423" s="178">
        <f t="shared" ref="K423" si="676">((J423/J422)-1)*100</f>
        <v>-4.4906033630069171</v>
      </c>
      <c r="L423" s="229">
        <f t="shared" ref="L423" si="677">((J423/J411)-1)*100</f>
        <v>-14.344007806262759</v>
      </c>
      <c r="M423" s="183">
        <f t="shared" ref="M423" si="678">D423/G423*100</f>
        <v>150.24064101563516</v>
      </c>
      <c r="N423" s="229">
        <f t="shared" ref="N423" si="679">((M423/M422)-1)*100</f>
        <v>7.5763839326602911</v>
      </c>
      <c r="O423" s="229"/>
      <c r="P423" s="209"/>
      <c r="Q423" s="453">
        <f>SUM(D$416:D423)</f>
        <v>6828.49</v>
      </c>
      <c r="R423" s="178">
        <f t="shared" ref="R423" si="680">((Q423/Q422)-1)*100</f>
        <v>9.2387113700571852</v>
      </c>
      <c r="S423" s="229">
        <f t="shared" ref="S423" si="681">((Q423/Q411)-1)*100</f>
        <v>-2.998616394728093</v>
      </c>
      <c r="T423" s="178">
        <f>SUM(G$416:G423)</f>
        <v>4686.26</v>
      </c>
      <c r="U423" s="178">
        <f t="shared" ref="U423" si="682">((T423/T422)-1)*100</f>
        <v>8.9354164584239051</v>
      </c>
      <c r="V423" s="178">
        <f t="shared" ref="V423" si="683">((T423/T411)-1)*100</f>
        <v>-2.0641458883225106</v>
      </c>
      <c r="W423" s="263">
        <f t="shared" ref="W423" si="684">Q423-T423</f>
        <v>2142.2299999999996</v>
      </c>
      <c r="X423" s="183">
        <f t="shared" ref="X423" si="685">((W423/W411)-1)*100</f>
        <v>-4.9819254396665125</v>
      </c>
      <c r="Y423" s="183">
        <f t="shared" ref="Y423" si="686">(Q423/T423)*100</f>
        <v>145.71299927874253</v>
      </c>
      <c r="Z423" s="265">
        <f t="shared" ref="Z423" si="687">((Y423/Y411)-1)*100</f>
        <v>-0.95416588223143917</v>
      </c>
      <c r="AA423" s="388"/>
      <c r="AB423" s="388"/>
    </row>
    <row r="424" spans="1:71" s="60" customFormat="1" ht="12" customHeight="1">
      <c r="A424" s="630"/>
      <c r="B424" s="305">
        <v>9</v>
      </c>
      <c r="C424" s="65" t="s">
        <v>29</v>
      </c>
      <c r="D424" s="68">
        <v>838.89</v>
      </c>
      <c r="E424" s="179">
        <f t="shared" ref="E424" si="688">((D424/D423)-1)*100</f>
        <v>45.259822340738687</v>
      </c>
      <c r="F424" s="231">
        <f t="shared" ref="F424" si="689">((D424/D412)-1)*100</f>
        <v>-10.253228204936192</v>
      </c>
      <c r="G424" s="68">
        <v>586.07000000000005</v>
      </c>
      <c r="H424" s="179">
        <f t="shared" ref="H424" si="690">((G424/G423)-1)*100</f>
        <v>52.467545981945428</v>
      </c>
      <c r="I424" s="231">
        <f t="shared" ref="I424" si="691">((G424/G412)-1)*100</f>
        <v>-13.952429892820428</v>
      </c>
      <c r="J424" s="179">
        <f t="shared" ref="J424" si="692">D424-G424</f>
        <v>252.81999999999994</v>
      </c>
      <c r="K424" s="179">
        <f t="shared" ref="K424" si="693">((J424/J423)-1)*100</f>
        <v>30.913421706710807</v>
      </c>
      <c r="L424" s="231">
        <f t="shared" ref="L424" si="694">((J424/J412)-1)*100</f>
        <v>-0.31936285139773091</v>
      </c>
      <c r="M424" s="181">
        <f t="shared" ref="M424" si="695">D424/G424*100</f>
        <v>143.13819168358728</v>
      </c>
      <c r="N424" s="231">
        <f t="shared" ref="N424" si="696">((M424/M423)-1)*100</f>
        <v>-4.7273822076602805</v>
      </c>
      <c r="O424" s="229"/>
      <c r="P424" s="228"/>
      <c r="Q424" s="440">
        <f>SUM(D$416:D424)</f>
        <v>7667.38</v>
      </c>
      <c r="R424" s="441">
        <f t="shared" ref="R424" si="697">((Q424/Q423)-1)*100</f>
        <v>12.285146496516797</v>
      </c>
      <c r="S424" s="442">
        <f t="shared" ref="S424" si="698">((Q424/Q412)-1)*100</f>
        <v>-3.8489850532522518</v>
      </c>
      <c r="T424" s="181">
        <f>SUM(G$416:G424)</f>
        <v>5272.33</v>
      </c>
      <c r="U424" s="179">
        <f t="shared" ref="U424" si="699">((T424/T423)-1)*100</f>
        <v>12.506134956233739</v>
      </c>
      <c r="V424" s="231">
        <f t="shared" ref="V424" si="700">((T424/T412)-1)*100</f>
        <v>-3.5454700126048788</v>
      </c>
      <c r="W424" s="266">
        <f t="shared" ref="W424" si="701">Q424-T424</f>
        <v>2395.0500000000002</v>
      </c>
      <c r="X424" s="181">
        <f t="shared" ref="X424" si="702">((W424/W412)-1)*100</f>
        <v>-4.5104418343181134</v>
      </c>
      <c r="Y424" s="181">
        <f t="shared" ref="Y424" si="703">(Q424/T424)*100</f>
        <v>145.42678474222973</v>
      </c>
      <c r="Z424" s="267">
        <f t="shared" ref="Z424" si="704">((Y424/Y412)-1)*100</f>
        <v>-0.31467162888774158</v>
      </c>
      <c r="AA424" s="435"/>
      <c r="AB424" s="388"/>
      <c r="AC424" s="176"/>
      <c r="AD424" s="176"/>
      <c r="AE424" s="176"/>
      <c r="AF424" s="176"/>
      <c r="AG424" s="176"/>
      <c r="AH424" s="176"/>
      <c r="AI424" s="176"/>
      <c r="AJ424" s="176"/>
      <c r="AK424" s="176"/>
      <c r="AL424" s="176"/>
      <c r="AM424" s="176"/>
      <c r="AN424" s="176"/>
      <c r="AO424" s="176"/>
      <c r="AP424" s="176"/>
      <c r="AQ424" s="176"/>
      <c r="AR424" s="176"/>
      <c r="AS424" s="176"/>
      <c r="AT424" s="176"/>
      <c r="AU424" s="176"/>
      <c r="AV424" s="176"/>
      <c r="AW424" s="176"/>
      <c r="AX424" s="176"/>
      <c r="AY424" s="176"/>
      <c r="AZ424" s="176"/>
      <c r="BA424" s="176"/>
      <c r="BB424" s="176"/>
      <c r="BC424" s="176"/>
      <c r="BD424" s="176"/>
      <c r="BE424" s="176"/>
      <c r="BF424" s="176"/>
      <c r="BG424" s="176"/>
      <c r="BH424" s="176"/>
      <c r="BI424" s="176"/>
      <c r="BJ424" s="176"/>
      <c r="BK424" s="176"/>
      <c r="BL424" s="176"/>
      <c r="BM424" s="176"/>
      <c r="BN424" s="176"/>
      <c r="BO424" s="176"/>
      <c r="BP424" s="176"/>
      <c r="BQ424" s="176"/>
      <c r="BR424" s="176"/>
      <c r="BS424" s="176"/>
    </row>
    <row r="425" spans="1:71" s="60" customFormat="1" ht="12" customHeight="1">
      <c r="A425" s="630"/>
      <c r="B425" s="305">
        <v>10</v>
      </c>
      <c r="C425" s="46" t="s">
        <v>30</v>
      </c>
      <c r="D425" s="155">
        <v>915.39</v>
      </c>
      <c r="E425" s="178">
        <f t="shared" ref="E425" si="705">((D425/D424)-1)*100</f>
        <v>9.1191932196116312</v>
      </c>
      <c r="F425" s="229">
        <f t="shared" ref="F425" si="706">((D425/D413)-1)*100</f>
        <v>-5.4368711390260565</v>
      </c>
      <c r="G425" s="61">
        <v>643.84</v>
      </c>
      <c r="H425" s="178">
        <f t="shared" ref="H425" si="707">((G425/G424)-1)*100</f>
        <v>9.8571842953913311</v>
      </c>
      <c r="I425" s="229">
        <f t="shared" ref="I425" si="708">((G425/G413)-1)*100</f>
        <v>-1.7353214999771049</v>
      </c>
      <c r="J425" s="178">
        <f t="shared" ref="J425" si="709">D425-G425</f>
        <v>271.54999999999995</v>
      </c>
      <c r="K425" s="178">
        <f t="shared" ref="K425" si="710">((J425/J424)-1)*100</f>
        <v>7.4084328771458097</v>
      </c>
      <c r="L425" s="229">
        <f t="shared" ref="L425" si="711">((J425/J413)-1)*100</f>
        <v>-13.190115405517721</v>
      </c>
      <c r="M425" s="182">
        <f t="shared" ref="M425" si="712">D425/G425*100</f>
        <v>142.17662773359839</v>
      </c>
      <c r="N425" s="233">
        <f t="shared" ref="N425" si="713">((M425/M424)-1)*100</f>
        <v>-0.67177315758918388</v>
      </c>
      <c r="O425" s="229"/>
      <c r="P425" s="281"/>
      <c r="Q425" s="453">
        <f>SUM(D$416:D425)</f>
        <v>8582.77</v>
      </c>
      <c r="R425" s="178">
        <f t="shared" ref="R425" si="714">((Q425/Q424)-1)*100</f>
        <v>11.938758741577971</v>
      </c>
      <c r="S425" s="229">
        <f t="shared" ref="S425" si="715">((Q425/Q413)-1)*100</f>
        <v>-4.0208759909330034</v>
      </c>
      <c r="T425" s="183">
        <f>SUM(G$416:G425)</f>
        <v>5916.17</v>
      </c>
      <c r="U425" s="178">
        <f t="shared" ref="U425" si="716">((T425/T424)-1)*100</f>
        <v>12.211678707516405</v>
      </c>
      <c r="V425" s="229">
        <f t="shared" ref="V425" si="717">((T425/T413)-1)*100</f>
        <v>-3.3517171076920982</v>
      </c>
      <c r="W425" s="263">
        <f t="shared" ref="W425" si="718">Q425-T425</f>
        <v>2666.6000000000004</v>
      </c>
      <c r="X425" s="183">
        <f t="shared" ref="X425" si="719">((W425/W413)-1)*100</f>
        <v>-5.4729013573249219</v>
      </c>
      <c r="Y425" s="183">
        <f t="shared" ref="Y425" si="720">(Q425/T425)*100</f>
        <v>145.0730793739869</v>
      </c>
      <c r="Z425" s="265">
        <f t="shared" ref="Z425" si="721">((Y425/Y413)-1)*100</f>
        <v>-0.69236499937255225</v>
      </c>
      <c r="AA425" s="435"/>
      <c r="AB425" s="388"/>
      <c r="AC425" s="176"/>
      <c r="AD425" s="176"/>
      <c r="AE425" s="176"/>
      <c r="AF425" s="176"/>
      <c r="AG425" s="176"/>
      <c r="AH425" s="176"/>
      <c r="AI425" s="176"/>
      <c r="AJ425" s="176"/>
      <c r="AK425" s="176"/>
      <c r="AL425" s="176"/>
      <c r="AM425" s="176"/>
      <c r="AN425" s="176"/>
      <c r="AO425" s="176"/>
      <c r="AP425" s="176"/>
      <c r="AQ425" s="176"/>
      <c r="AR425" s="176"/>
      <c r="AS425" s="176"/>
      <c r="AT425" s="176"/>
      <c r="AU425" s="176"/>
      <c r="AV425" s="176"/>
      <c r="AW425" s="176"/>
      <c r="AX425" s="176"/>
      <c r="AY425" s="176"/>
      <c r="AZ425" s="176"/>
      <c r="BA425" s="176"/>
      <c r="BB425" s="176"/>
      <c r="BC425" s="176"/>
      <c r="BD425" s="176"/>
      <c r="BE425" s="176"/>
      <c r="BF425" s="176"/>
      <c r="BG425" s="176"/>
      <c r="BH425" s="176"/>
      <c r="BI425" s="176"/>
      <c r="BJ425" s="176"/>
      <c r="BK425" s="176"/>
      <c r="BL425" s="176"/>
      <c r="BM425" s="176"/>
      <c r="BN425" s="176"/>
      <c r="BO425" s="176"/>
      <c r="BP425" s="176"/>
      <c r="BQ425" s="176"/>
      <c r="BR425" s="176"/>
      <c r="BS425" s="176"/>
    </row>
    <row r="426" spans="1:71" s="60" customFormat="1" ht="12" customHeight="1">
      <c r="A426" s="630"/>
      <c r="B426" s="305">
        <v>11</v>
      </c>
      <c r="C426" s="46" t="s">
        <v>31</v>
      </c>
      <c r="D426" s="155">
        <v>934.04</v>
      </c>
      <c r="E426" s="178">
        <f t="shared" ref="E426" si="722">((D426/D425)-1)*100</f>
        <v>2.0373829733774551</v>
      </c>
      <c r="F426" s="229">
        <f t="shared" ref="F426" si="723">((D426/D414)-1)*100</f>
        <v>-6.754517320555065</v>
      </c>
      <c r="G426" s="61">
        <v>639.04</v>
      </c>
      <c r="H426" s="178">
        <f t="shared" ref="H426" si="724">((G426/G425)-1)*100</f>
        <v>-0.74552683896621508</v>
      </c>
      <c r="I426" s="229">
        <f t="shared" ref="I426" si="725">((G426/G414)-1)*100</f>
        <v>-5.8407496905758194</v>
      </c>
      <c r="J426" s="178">
        <f t="shared" ref="J426" si="726">D426-G426</f>
        <v>295</v>
      </c>
      <c r="K426" s="178">
        <f t="shared" ref="K426" si="727">((J426/J425)-1)*100</f>
        <v>8.6356103848278529</v>
      </c>
      <c r="L426" s="229">
        <f t="shared" ref="L426" si="728">((J426/J414)-1)*100</f>
        <v>-8.6743854869667736</v>
      </c>
      <c r="M426" s="183">
        <f t="shared" ref="M426" si="729">D426/G426*100</f>
        <v>146.16299449173761</v>
      </c>
      <c r="N426" s="229">
        <f t="shared" ref="N426" si="730">((M426/M425)-1)*100</f>
        <v>2.8038129907038023</v>
      </c>
      <c r="O426" s="229"/>
      <c r="P426" s="209"/>
      <c r="Q426" s="453">
        <f>SUM(D$416:D426)</f>
        <v>9516.8100000000013</v>
      </c>
      <c r="R426" s="178">
        <f t="shared" ref="R426" si="731">((Q426/Q425)-1)*100</f>
        <v>10.882733662908372</v>
      </c>
      <c r="S426" s="229">
        <f t="shared" ref="S426" si="732">((Q426/Q414)-1)*100</f>
        <v>-4.296246089362155</v>
      </c>
      <c r="T426" s="183">
        <f>SUM(G$416:G426)</f>
        <v>6555.21</v>
      </c>
      <c r="U426" s="178">
        <f t="shared" ref="U426" si="733">((T426/T425)-1)*100</f>
        <v>10.80158278075174</v>
      </c>
      <c r="V426" s="229">
        <f t="shared" ref="V426" si="734">((T426/T414)-1)*100</f>
        <v>-3.6001364701868432</v>
      </c>
      <c r="W426" s="263">
        <f t="shared" ref="W426" si="735">Q426-T426</f>
        <v>2961.6000000000013</v>
      </c>
      <c r="X426" s="183">
        <f t="shared" ref="X426" si="736">((W426/W414)-1)*100</f>
        <v>-5.8018263300689155</v>
      </c>
      <c r="Y426" s="183">
        <f t="shared" ref="Y426" si="737">(Q426/T426)*100</f>
        <v>145.17933063929306</v>
      </c>
      <c r="Z426" s="265">
        <f t="shared" ref="Z426" si="738">((Y426/Y414)-1)*100</f>
        <v>-0.72210643634367244</v>
      </c>
      <c r="AA426" s="435"/>
      <c r="AB426" s="388"/>
      <c r="AC426" s="176"/>
      <c r="AD426" s="176"/>
      <c r="AE426" s="176"/>
      <c r="AF426" s="176"/>
      <c r="AG426" s="176"/>
      <c r="AH426" s="176"/>
      <c r="AI426" s="176"/>
      <c r="AJ426" s="176"/>
      <c r="AK426" s="176"/>
      <c r="AL426" s="176"/>
      <c r="AM426" s="176"/>
      <c r="AN426" s="176"/>
      <c r="AO426" s="176"/>
      <c r="AP426" s="176"/>
      <c r="AQ426" s="176"/>
      <c r="AR426" s="176"/>
      <c r="AS426" s="176"/>
      <c r="AT426" s="176"/>
      <c r="AU426" s="176"/>
      <c r="AV426" s="176"/>
      <c r="AW426" s="176"/>
      <c r="AX426" s="176"/>
      <c r="AY426" s="176"/>
      <c r="AZ426" s="176"/>
      <c r="BA426" s="176"/>
      <c r="BB426" s="176"/>
      <c r="BC426" s="176"/>
      <c r="BD426" s="176"/>
      <c r="BE426" s="176"/>
      <c r="BF426" s="176"/>
      <c r="BG426" s="176"/>
      <c r="BH426" s="176"/>
      <c r="BI426" s="176"/>
      <c r="BJ426" s="176"/>
      <c r="BK426" s="176"/>
      <c r="BL426" s="176"/>
      <c r="BM426" s="176"/>
      <c r="BN426" s="176"/>
      <c r="BO426" s="176"/>
      <c r="BP426" s="176"/>
      <c r="BQ426" s="176"/>
      <c r="BR426" s="176"/>
      <c r="BS426" s="176"/>
    </row>
    <row r="427" spans="1:71" s="60" customFormat="1" ht="12" customHeight="1">
      <c r="A427" s="631"/>
      <c r="B427" s="306">
        <v>12</v>
      </c>
      <c r="C427" s="65" t="s">
        <v>32</v>
      </c>
      <c r="D427" s="156">
        <v>657.82</v>
      </c>
      <c r="E427" s="179">
        <f t="shared" ref="E427" si="739">((D427/D426)-1)*100</f>
        <v>-29.572609310093778</v>
      </c>
      <c r="F427" s="231">
        <f t="shared" ref="F427" si="740">((D427/D415)-1)*100</f>
        <v>-20.307710945544855</v>
      </c>
      <c r="G427" s="156">
        <v>444.2</v>
      </c>
      <c r="H427" s="179">
        <f t="shared" ref="H427" si="741">((G427/G426)-1)*100</f>
        <v>-30.489484226339503</v>
      </c>
      <c r="I427" s="231">
        <f t="shared" ref="I427" si="742">((G427/G415)-1)*100</f>
        <v>-20.79172610556348</v>
      </c>
      <c r="J427" s="179">
        <f t="shared" ref="J427" si="743">D427-G427</f>
        <v>213.62000000000006</v>
      </c>
      <c r="K427" s="179">
        <f t="shared" ref="K427" si="744">((J427/J426)-1)*100</f>
        <v>-27.586440677966085</v>
      </c>
      <c r="L427" s="231">
        <f t="shared" ref="L427" si="745">((J427/J415)-1)*100</f>
        <v>-19.282070659361427</v>
      </c>
      <c r="M427" s="181">
        <f t="shared" ref="M427" si="746">D427/G427*100</f>
        <v>148.0909500225124</v>
      </c>
      <c r="N427" s="231">
        <f t="shared" ref="N427" si="747">((M427/M426)-1)*100</f>
        <v>1.3190449042721042</v>
      </c>
      <c r="O427" s="231"/>
      <c r="P427" s="228"/>
      <c r="Q427" s="535">
        <f>SUM(D$416:D427)</f>
        <v>10174.630000000001</v>
      </c>
      <c r="R427" s="179">
        <f t="shared" ref="R427:R428" si="748">((Q427/Q426)-1)*100</f>
        <v>6.9121901141243614</v>
      </c>
      <c r="S427" s="231">
        <f t="shared" ref="S427:S428" si="749">((Q427/Q415)-1)*100</f>
        <v>-5.5234793137644562</v>
      </c>
      <c r="T427" s="181">
        <f>SUM(G$416:G427)</f>
        <v>6999.41</v>
      </c>
      <c r="U427" s="179">
        <f t="shared" ref="U427:U428" si="750">((T427/T426)-1)*100</f>
        <v>6.7762893942375557</v>
      </c>
      <c r="V427" s="231">
        <f t="shared" ref="V427:V428" si="751">((T427/T415)-1)*100</f>
        <v>-4.9099149279563932</v>
      </c>
      <c r="W427" s="266">
        <f t="shared" ref="W427:W428" si="752">Q427-T427</f>
        <v>3175.2200000000012</v>
      </c>
      <c r="X427" s="181">
        <f t="shared" ref="X427:X428" si="753">((W427/W415)-1)*100</f>
        <v>-6.84843897601991</v>
      </c>
      <c r="Y427" s="181">
        <f t="shared" ref="Y427:Y428" si="754">(Q427/T427)*100</f>
        <v>145.36410926063769</v>
      </c>
      <c r="Z427" s="267">
        <f t="shared" ref="Z427:Z428" si="755">((Y427/Y415)-1)*100</f>
        <v>-0.64524538530301712</v>
      </c>
      <c r="AA427" s="189"/>
      <c r="AB427" s="388"/>
      <c r="AC427" s="187"/>
      <c r="AD427" s="187"/>
      <c r="AE427" s="187"/>
      <c r="AF427" s="187"/>
      <c r="AG427" s="187"/>
      <c r="AH427" s="187"/>
      <c r="AI427" s="187"/>
      <c r="AJ427" s="187"/>
      <c r="AK427" s="187"/>
      <c r="AL427" s="187"/>
      <c r="AM427" s="187"/>
      <c r="AN427" s="187"/>
      <c r="AO427" s="187"/>
      <c r="AP427" s="187"/>
      <c r="AQ427" s="187"/>
      <c r="AR427" s="187"/>
      <c r="AS427" s="187"/>
      <c r="AT427" s="187"/>
      <c r="AU427" s="187"/>
      <c r="AV427" s="187"/>
      <c r="AW427" s="187"/>
      <c r="AX427" s="187"/>
      <c r="AY427" s="187"/>
      <c r="AZ427" s="187"/>
      <c r="BA427" s="187"/>
      <c r="BB427" s="187"/>
      <c r="BC427" s="187"/>
      <c r="BD427" s="187"/>
      <c r="BE427" s="187"/>
      <c r="BF427" s="187"/>
      <c r="BG427" s="187"/>
      <c r="BH427" s="187"/>
      <c r="BI427" s="187"/>
      <c r="BJ427" s="187"/>
      <c r="BK427" s="187"/>
      <c r="BL427" s="187"/>
      <c r="BM427" s="187"/>
      <c r="BN427" s="187"/>
      <c r="BO427" s="187"/>
      <c r="BP427" s="187"/>
      <c r="BQ427" s="187"/>
      <c r="BR427" s="187"/>
      <c r="BS427" s="187"/>
    </row>
    <row r="428" spans="1:71" s="60" customFormat="1" ht="12" customHeight="1">
      <c r="A428" s="632">
        <v>2024</v>
      </c>
      <c r="B428" s="304">
        <v>1</v>
      </c>
      <c r="C428" s="79" t="s">
        <v>21</v>
      </c>
      <c r="D428" s="153">
        <v>872.93</v>
      </c>
      <c r="E428" s="180">
        <f t="shared" ref="E428" si="756">((D428/D427)-1)*100</f>
        <v>32.700434769389773</v>
      </c>
      <c r="F428" s="233">
        <f t="shared" ref="F428" si="757">((D428/D416)-1)*100</f>
        <v>13.735325924092191</v>
      </c>
      <c r="G428" s="153">
        <v>545.19000000000005</v>
      </c>
      <c r="H428" s="180">
        <f t="shared" ref="H428" si="758">((G428/G427)-1)*100</f>
        <v>22.735254389914459</v>
      </c>
      <c r="I428" s="233">
        <f t="shared" ref="I428" si="759">((G428/G416)-1)*100</f>
        <v>-6.0907759882869561</v>
      </c>
      <c r="J428" s="182">
        <f t="shared" ref="J428" si="760">D428-G428</f>
        <v>327.7399999999999</v>
      </c>
      <c r="K428" s="180">
        <f t="shared" ref="K428" si="761">((J428/J427)-1)*100</f>
        <v>53.421964235558384</v>
      </c>
      <c r="L428" s="233">
        <f t="shared" ref="L428" si="762">((J428/J416)-1)*100</f>
        <v>75.299529311082509</v>
      </c>
      <c r="M428" s="182">
        <f t="shared" ref="M428" si="763">D428/G428*100</f>
        <v>160.11482235550906</v>
      </c>
      <c r="N428" s="233">
        <f t="shared" ref="N428" si="764">((M428/M427)-1)*100</f>
        <v>8.1192485639188803</v>
      </c>
      <c r="O428" s="233"/>
      <c r="P428" s="281"/>
      <c r="Q428" s="182">
        <f>SUM(D428:D$428)</f>
        <v>872.93</v>
      </c>
      <c r="R428" s="180">
        <f t="shared" si="748"/>
        <v>-91.420523399868102</v>
      </c>
      <c r="S428" s="233">
        <f t="shared" si="749"/>
        <v>13.735325924092191</v>
      </c>
      <c r="T428" s="180">
        <f>SUM(G$428:G428)</f>
        <v>545.19000000000005</v>
      </c>
      <c r="U428" s="180">
        <f t="shared" si="750"/>
        <v>-92.210914919971827</v>
      </c>
      <c r="V428" s="180">
        <f t="shared" si="751"/>
        <v>-6.0907759882869561</v>
      </c>
      <c r="W428" s="268">
        <f t="shared" si="752"/>
        <v>327.7399999999999</v>
      </c>
      <c r="X428" s="182">
        <f t="shared" si="753"/>
        <v>75.299529311082509</v>
      </c>
      <c r="Y428" s="182">
        <f t="shared" si="754"/>
        <v>160.11482235550906</v>
      </c>
      <c r="Z428" s="269">
        <f t="shared" si="755"/>
        <v>21.111985665972789</v>
      </c>
      <c r="AA428" s="388"/>
      <c r="AB428" s="388"/>
    </row>
    <row r="429" spans="1:71" s="60" customFormat="1" ht="12" customHeight="1">
      <c r="A429" s="631"/>
      <c r="B429" s="306">
        <v>2</v>
      </c>
      <c r="C429" s="65" t="s">
        <v>22</v>
      </c>
      <c r="D429" s="156">
        <v>970.67</v>
      </c>
      <c r="E429" s="179">
        <f t="shared" ref="E429" si="765">((D429/D428)-1)*100</f>
        <v>11.196774082687044</v>
      </c>
      <c r="F429" s="231">
        <f t="shared" ref="F429" si="766">((D429/D417)-1)*100</f>
        <v>0.54068051167848186</v>
      </c>
      <c r="G429" s="156">
        <v>636.65</v>
      </c>
      <c r="H429" s="179">
        <f t="shared" ref="H429" si="767">((G429/G428)-1)*100</f>
        <v>16.775802931088222</v>
      </c>
      <c r="I429" s="231">
        <f t="shared" ref="I429" si="768">((G429/G417)-1)*100</f>
        <v>2.8763028197462903</v>
      </c>
      <c r="J429" s="181">
        <f t="shared" ref="J429" si="769">D429-G429</f>
        <v>334.02</v>
      </c>
      <c r="K429" s="179">
        <f t="shared" ref="K429" si="770">((J429/J428)-1)*100</f>
        <v>1.9161530481479394</v>
      </c>
      <c r="L429" s="231">
        <f t="shared" ref="L429" si="771">((J429/J417)-1)*100</f>
        <v>-3.6295441431044573</v>
      </c>
      <c r="M429" s="181">
        <f t="shared" ref="M429" si="772">D429/G429*100</f>
        <v>152.46524778135552</v>
      </c>
      <c r="N429" s="231">
        <f t="shared" ref="N429" si="773">((M429/M428)-1)*100</f>
        <v>-4.7775555452129854</v>
      </c>
      <c r="O429" s="231"/>
      <c r="P429" s="228"/>
      <c r="Q429" s="181">
        <f>SUM(D$428:D429)</f>
        <v>1843.6</v>
      </c>
      <c r="R429" s="179">
        <f t="shared" ref="R429" si="774">((Q429/Q428)-1)*100</f>
        <v>111.19677408268704</v>
      </c>
      <c r="S429" s="231">
        <f t="shared" ref="S429" si="775">((Q429/Q417)-1)*100</f>
        <v>6.3844520358230961</v>
      </c>
      <c r="T429" s="179">
        <f>SUM(G$428:G429)</f>
        <v>1181.8400000000001</v>
      </c>
      <c r="U429" s="179">
        <f t="shared" ref="U429" si="776">((T429/T428)-1)*100</f>
        <v>116.77580293108826</v>
      </c>
      <c r="V429" s="179">
        <f t="shared" ref="V429" si="777">((T429/T417)-1)*100</f>
        <v>-1.4640653660163316</v>
      </c>
      <c r="W429" s="266">
        <f t="shared" ref="W429" si="778">Q429-T429</f>
        <v>661.75999999999976</v>
      </c>
      <c r="X429" s="181">
        <f t="shared" ref="X429" si="779">((W429/W417)-1)*100</f>
        <v>24.027288402428937</v>
      </c>
      <c r="Y429" s="181">
        <f t="shared" ref="Y429" si="780">(Q429/T429)*100</f>
        <v>155.99404318689497</v>
      </c>
      <c r="Z429" s="267">
        <f t="shared" ref="Z429" si="781">((Y429/Y417)-1)*100</f>
        <v>7.9651321429010435</v>
      </c>
      <c r="AA429" s="388"/>
      <c r="AB429" s="388"/>
    </row>
    <row r="430" spans="1:71" s="176" customFormat="1" ht="12" customHeight="1">
      <c r="A430" s="138" t="s">
        <v>4</v>
      </c>
      <c r="B430" s="138"/>
      <c r="C430" s="138"/>
      <c r="D430" s="138"/>
      <c r="E430" s="138"/>
      <c r="F430" s="138"/>
      <c r="G430" s="138"/>
      <c r="H430" s="178"/>
      <c r="I430" s="178"/>
      <c r="J430" s="138"/>
      <c r="K430" s="138"/>
      <c r="L430" s="138"/>
      <c r="M430" s="240"/>
      <c r="N430" s="138"/>
      <c r="O430" s="138"/>
      <c r="P430" s="138"/>
      <c r="Q430" s="178"/>
      <c r="W430" s="138"/>
      <c r="X430" s="138"/>
      <c r="Y430" s="138"/>
      <c r="Z430" s="138"/>
      <c r="AA430" s="187"/>
      <c r="AB430" s="187"/>
      <c r="AC430" s="187"/>
      <c r="AD430" s="187"/>
      <c r="AE430" s="187"/>
      <c r="AF430" s="187"/>
      <c r="AG430" s="187"/>
      <c r="AH430" s="187"/>
      <c r="AI430" s="187"/>
      <c r="AJ430" s="187"/>
      <c r="AK430" s="187"/>
      <c r="AL430" s="187"/>
      <c r="AM430" s="187"/>
      <c r="AN430" s="187"/>
      <c r="AO430" s="187"/>
      <c r="AP430" s="187"/>
      <c r="AQ430" s="187"/>
      <c r="AR430" s="187"/>
      <c r="AS430" s="187"/>
      <c r="AT430" s="187"/>
      <c r="AU430" s="187"/>
      <c r="AV430" s="187"/>
      <c r="AW430" s="187"/>
      <c r="AX430" s="187"/>
      <c r="AY430" s="187"/>
      <c r="AZ430" s="187"/>
      <c r="BA430" s="187"/>
      <c r="BB430" s="187"/>
      <c r="BC430" s="187"/>
      <c r="BD430" s="187"/>
      <c r="BE430" s="187"/>
      <c r="BF430" s="187"/>
      <c r="BG430" s="187"/>
      <c r="BH430" s="187"/>
      <c r="BI430" s="187"/>
      <c r="BJ430" s="187"/>
      <c r="BK430" s="187"/>
      <c r="BL430" s="187"/>
      <c r="BM430" s="187"/>
      <c r="BN430" s="187"/>
      <c r="BO430" s="187"/>
      <c r="BP430" s="187"/>
      <c r="BQ430" s="187"/>
      <c r="BR430" s="187"/>
      <c r="BS430" s="187"/>
    </row>
    <row r="431" spans="1:71" s="176" customFormat="1" ht="12" customHeight="1">
      <c r="A431" s="138" t="s">
        <v>146</v>
      </c>
      <c r="B431" s="138"/>
      <c r="C431" s="239"/>
      <c r="D431" s="246"/>
      <c r="E431" s="434"/>
      <c r="F431" s="434"/>
      <c r="G431" s="434"/>
      <c r="H431" s="434"/>
      <c r="I431" s="434"/>
      <c r="J431" s="140"/>
      <c r="K431" s="140"/>
      <c r="L431" s="140"/>
      <c r="M431" s="435"/>
      <c r="N431" s="435"/>
      <c r="Q431" s="435"/>
      <c r="AA431" s="187"/>
      <c r="AB431" s="187"/>
      <c r="AC431" s="187"/>
      <c r="AD431" s="187"/>
      <c r="AE431" s="187"/>
      <c r="AF431" s="187"/>
      <c r="AG431" s="187"/>
      <c r="AH431" s="187"/>
      <c r="AI431" s="187"/>
      <c r="AJ431" s="187"/>
      <c r="AK431" s="187"/>
      <c r="AL431" s="187"/>
      <c r="AM431" s="187"/>
      <c r="AN431" s="187"/>
      <c r="AO431" s="187"/>
      <c r="AP431" s="187"/>
      <c r="AQ431" s="187"/>
      <c r="AR431" s="187"/>
      <c r="AS431" s="187"/>
      <c r="AT431" s="187"/>
      <c r="AU431" s="187"/>
      <c r="AV431" s="187"/>
      <c r="AW431" s="187"/>
      <c r="AX431" s="187"/>
      <c r="AY431" s="187"/>
      <c r="AZ431" s="187"/>
      <c r="BA431" s="187"/>
      <c r="BB431" s="187"/>
      <c r="BC431" s="187"/>
      <c r="BD431" s="187"/>
      <c r="BE431" s="187"/>
      <c r="BF431" s="187"/>
      <c r="BG431" s="187"/>
      <c r="BH431" s="187"/>
      <c r="BI431" s="187"/>
      <c r="BJ431" s="187"/>
      <c r="BK431" s="187"/>
      <c r="BL431" s="187"/>
      <c r="BM431" s="187"/>
      <c r="BN431" s="187"/>
      <c r="BO431" s="187"/>
      <c r="BP431" s="187"/>
      <c r="BQ431" s="187"/>
      <c r="BR431" s="187"/>
      <c r="BS431" s="187"/>
    </row>
    <row r="432" spans="1:71" s="176" customFormat="1" ht="12" customHeight="1">
      <c r="A432" s="138"/>
      <c r="B432" s="138"/>
      <c r="C432" s="245"/>
      <c r="D432" s="178"/>
      <c r="E432" s="178"/>
      <c r="F432" s="178"/>
      <c r="G432" s="178"/>
      <c r="H432" s="140"/>
      <c r="I432" s="140"/>
      <c r="J432" s="140"/>
      <c r="K432" s="140"/>
      <c r="L432" s="140"/>
      <c r="M432" s="241"/>
      <c r="N432" s="241"/>
      <c r="O432" s="354"/>
      <c r="Q432" s="167"/>
      <c r="T432" s="375"/>
      <c r="Y432" s="241"/>
      <c r="AA432" s="187"/>
      <c r="AB432" s="187"/>
      <c r="AC432" s="187"/>
      <c r="AD432" s="187"/>
      <c r="AE432" s="187"/>
      <c r="AF432" s="187"/>
      <c r="AG432" s="187"/>
      <c r="AH432" s="187"/>
      <c r="AI432" s="187"/>
      <c r="AJ432" s="187"/>
      <c r="AK432" s="187"/>
      <c r="AL432" s="187"/>
      <c r="AM432" s="187"/>
      <c r="AN432" s="187"/>
      <c r="AO432" s="187"/>
      <c r="AP432" s="187"/>
      <c r="AQ432" s="187"/>
      <c r="AR432" s="187"/>
      <c r="AS432" s="187"/>
      <c r="AT432" s="187"/>
      <c r="AU432" s="187"/>
      <c r="AV432" s="187"/>
      <c r="AW432" s="187"/>
      <c r="AX432" s="187"/>
      <c r="AY432" s="187"/>
      <c r="AZ432" s="187"/>
      <c r="BA432" s="187"/>
      <c r="BB432" s="187"/>
      <c r="BC432" s="187"/>
      <c r="BD432" s="187"/>
      <c r="BE432" s="187"/>
      <c r="BF432" s="187"/>
      <c r="BG432" s="187"/>
      <c r="BH432" s="187"/>
      <c r="BI432" s="187"/>
      <c r="BJ432" s="187"/>
      <c r="BK432" s="187"/>
      <c r="BL432" s="187"/>
      <c r="BM432" s="187"/>
      <c r="BN432" s="187"/>
      <c r="BO432" s="187"/>
      <c r="BP432" s="187"/>
      <c r="BQ432" s="187"/>
      <c r="BR432" s="187"/>
      <c r="BS432" s="187"/>
    </row>
    <row r="433" spans="3:26">
      <c r="D433" s="251"/>
      <c r="F433" s="189"/>
      <c r="G433" s="189"/>
      <c r="J433" s="251"/>
      <c r="K433" s="251"/>
      <c r="L433" s="251"/>
      <c r="M433" s="251"/>
      <c r="N433" s="251"/>
      <c r="O433" s="251"/>
      <c r="P433" s="251"/>
      <c r="Q433" s="251"/>
      <c r="R433" s="251"/>
      <c r="S433" s="251"/>
      <c r="T433" s="251"/>
      <c r="U433" s="252"/>
      <c r="W433" s="251"/>
      <c r="X433" s="251"/>
      <c r="Y433" s="251"/>
      <c r="Z433" s="251"/>
    </row>
    <row r="434" spans="3:26" ht="15">
      <c r="C434" s="347"/>
      <c r="D434" s="189"/>
      <c r="I434" s="282"/>
      <c r="M434" s="189"/>
      <c r="N434" s="415"/>
      <c r="O434" s="629"/>
      <c r="P434" s="629"/>
      <c r="Q434" s="629"/>
      <c r="R434" s="629"/>
      <c r="S434" s="629"/>
      <c r="T434" s="629"/>
      <c r="U434" s="629"/>
      <c r="V434" s="454"/>
    </row>
    <row r="435" spans="3:26" ht="15">
      <c r="C435" s="347"/>
      <c r="M435" s="495"/>
      <c r="N435" s="365"/>
      <c r="O435" s="492"/>
      <c r="P435" s="187"/>
      <c r="V435" s="454"/>
    </row>
    <row r="436" spans="3:26" ht="15">
      <c r="C436" s="347"/>
      <c r="M436"/>
      <c r="N436" s="496"/>
      <c r="O436" s="492"/>
      <c r="P436" s="187"/>
      <c r="V436" s="454"/>
    </row>
    <row r="437" spans="3:26" ht="15">
      <c r="C437" s="347"/>
      <c r="M437"/>
      <c r="N437" s="365"/>
      <c r="O437" s="492"/>
      <c r="P437" s="187"/>
      <c r="V437" s="454"/>
    </row>
    <row r="438" spans="3:26" ht="15">
      <c r="C438" s="347"/>
      <c r="M438"/>
      <c r="N438" s="365"/>
      <c r="O438" s="492"/>
      <c r="P438" s="187"/>
      <c r="V438" s="454"/>
    </row>
    <row r="439" spans="3:26" ht="15">
      <c r="C439" s="347"/>
      <c r="L439" s="189"/>
      <c r="M439"/>
      <c r="N439" s="365"/>
      <c r="P439" s="187"/>
      <c r="V439" s="454"/>
    </row>
    <row r="440" spans="3:26" ht="15">
      <c r="C440" s="347"/>
      <c r="L440" s="189"/>
      <c r="M440"/>
      <c r="N440" s="365"/>
      <c r="P440" s="187"/>
      <c r="V440" s="454"/>
    </row>
    <row r="441" spans="3:26" ht="15">
      <c r="C441" s="347"/>
      <c r="N441" s="352"/>
      <c r="P441" s="187"/>
      <c r="V441" s="454"/>
      <c r="W441"/>
    </row>
    <row r="442" spans="3:26" ht="15">
      <c r="C442" s="347"/>
      <c r="N442" s="352"/>
      <c r="P442" s="187"/>
      <c r="V442" s="454"/>
      <c r="W442"/>
    </row>
    <row r="443" spans="3:26" ht="15">
      <c r="E443" s="283"/>
      <c r="F443" s="61"/>
      <c r="N443" s="352"/>
      <c r="P443" s="187"/>
      <c r="V443" s="454"/>
      <c r="W443"/>
    </row>
    <row r="444" spans="3:26" ht="15">
      <c r="E444" s="283"/>
      <c r="F444" s="61"/>
      <c r="G444" s="189"/>
      <c r="N444" s="352"/>
      <c r="P444" s="187"/>
      <c r="V444" s="454"/>
      <c r="W444"/>
    </row>
    <row r="445" spans="3:26" ht="12.75">
      <c r="E445" s="283"/>
      <c r="F445" s="61"/>
      <c r="G445" s="189"/>
      <c r="P445" s="187"/>
      <c r="V445" s="454"/>
    </row>
    <row r="446" spans="3:26" ht="12.75">
      <c r="E446" s="283"/>
      <c r="F446" s="61"/>
      <c r="G446" s="189"/>
      <c r="P446" s="187"/>
      <c r="V446" s="454"/>
    </row>
    <row r="447" spans="3:26" ht="12.75">
      <c r="E447" s="283"/>
      <c r="F447" s="61"/>
      <c r="G447" s="189"/>
      <c r="P447" s="187"/>
      <c r="V447" s="454"/>
    </row>
    <row r="448" spans="3:26" ht="12.75">
      <c r="E448" s="283"/>
      <c r="F448" s="61"/>
      <c r="G448" s="189"/>
      <c r="P448" s="187"/>
      <c r="V448" s="454"/>
    </row>
    <row r="449" spans="5:19" ht="15">
      <c r="E449" s="283"/>
      <c r="F449" s="61"/>
      <c r="G449" s="189"/>
      <c r="S449" s="21"/>
    </row>
    <row r="450" spans="5:19" ht="15">
      <c r="E450" s="283"/>
      <c r="F450" s="61"/>
      <c r="G450" s="189"/>
      <c r="S450" s="21"/>
    </row>
    <row r="451" spans="5:19" ht="15">
      <c r="E451" s="283"/>
      <c r="F451" s="61"/>
      <c r="G451" s="189"/>
      <c r="S451" s="21"/>
    </row>
    <row r="452" spans="5:19" ht="15">
      <c r="E452" s="283"/>
      <c r="F452" s="61"/>
      <c r="G452" s="189"/>
      <c r="S452" s="21"/>
    </row>
    <row r="453" spans="5:19" ht="15">
      <c r="E453" s="283"/>
      <c r="F453" s="61"/>
      <c r="G453" s="189"/>
      <c r="S453" s="21"/>
    </row>
    <row r="454" spans="5:19" ht="12.75">
      <c r="E454" s="283"/>
      <c r="F454" s="61"/>
      <c r="G454" s="189"/>
    </row>
    <row r="455" spans="5:19" ht="12.75">
      <c r="E455" s="283"/>
      <c r="F455" s="61"/>
      <c r="G455" s="189"/>
    </row>
    <row r="456" spans="5:19">
      <c r="F456" s="61"/>
    </row>
  </sheetData>
  <mergeCells count="62">
    <mergeCell ref="O434:U434"/>
    <mergeCell ref="A380:A391"/>
    <mergeCell ref="A356:A367"/>
    <mergeCell ref="A368:A379"/>
    <mergeCell ref="A344:A355"/>
    <mergeCell ref="A392:A403"/>
    <mergeCell ref="A404:A415"/>
    <mergeCell ref="A416:A427"/>
    <mergeCell ref="A428:A429"/>
    <mergeCell ref="A70:A73"/>
    <mergeCell ref="A42:A45"/>
    <mergeCell ref="A46:A49"/>
    <mergeCell ref="A272:A283"/>
    <mergeCell ref="A152:A163"/>
    <mergeCell ref="A122:A125"/>
    <mergeCell ref="A260:A271"/>
    <mergeCell ref="A212:A223"/>
    <mergeCell ref="A248:A259"/>
    <mergeCell ref="A110:A113"/>
    <mergeCell ref="A224:A235"/>
    <mergeCell ref="A176:A187"/>
    <mergeCell ref="A114:A117"/>
    <mergeCell ref="A200:A211"/>
    <mergeCell ref="A236:A247"/>
    <mergeCell ref="A126:A127"/>
    <mergeCell ref="A284:A295"/>
    <mergeCell ref="A332:A343"/>
    <mergeCell ref="A320:A331"/>
    <mergeCell ref="A308:A319"/>
    <mergeCell ref="A296:A307"/>
    <mergeCell ref="A98:A101"/>
    <mergeCell ref="A188:A199"/>
    <mergeCell ref="A164:A175"/>
    <mergeCell ref="A106:A109"/>
    <mergeCell ref="J4:L4"/>
    <mergeCell ref="A3:C5"/>
    <mergeCell ref="A66:A69"/>
    <mergeCell ref="A58:A61"/>
    <mergeCell ref="A94:A97"/>
    <mergeCell ref="A118:A121"/>
    <mergeCell ref="A102:A105"/>
    <mergeCell ref="A128:A139"/>
    <mergeCell ref="A140:A151"/>
    <mergeCell ref="A38:A41"/>
    <mergeCell ref="A86:A89"/>
    <mergeCell ref="A82:A85"/>
    <mergeCell ref="Q3:Y3"/>
    <mergeCell ref="A78:A81"/>
    <mergeCell ref="A90:A93"/>
    <mergeCell ref="A34:A37"/>
    <mergeCell ref="A30:A33"/>
    <mergeCell ref="D3:M3"/>
    <mergeCell ref="Y4:Z4"/>
    <mergeCell ref="W4:X4"/>
    <mergeCell ref="T4:V4"/>
    <mergeCell ref="D4:F4"/>
    <mergeCell ref="A62:A65"/>
    <mergeCell ref="G4:I4"/>
    <mergeCell ref="Q4:S4"/>
    <mergeCell ref="M4:O4"/>
    <mergeCell ref="A74:A77"/>
    <mergeCell ref="A54:A57"/>
  </mergeCells>
  <phoneticPr fontId="18" type="noConversion"/>
  <pageMargins left="0.4" right="0.4" top="0.4" bottom="0.39" header="0" footer="0"/>
  <pageSetup paperSize="9" scale="60" orientation="portrait" r:id="rId1"/>
  <headerFooter alignWithMargins="0"/>
  <ignoredErrors>
    <ignoredError sqref="D7:D22 D34:D97 Q30:Q97 Q129:Q318 G29:G97 D127:D307 T129:T318 T30:T97 L98 T322 Q322 Q323:T323 P99 P324:T326 M324 E324:F326 L324:L326 Q327:T327 Q328:Q330 T328:T330 T6:T22 G6:G22 Q6:Q22 D23:G23 E331:F331 P331:T331 P333:Q333 T333 Q334:T334 R99:S99 U99:X99 Q335:Q339 T335:T339 L331 E340:F341 D100:G104 G105 D24 P340:T344 P345:Q345 E343:F344 D105 P106 T345:T346 P347:T349 Q350 R106:X106 D107:G108 T350 L341:L344 Q351:T351 D106:J106 H340:J344 H331:J331 H324:J326 D98:J99 M347 L106:M106 L340:M340 L99:M99 G24 Q352:Q354 T352:T354 D26:D27 Q357:Q375 T357:T375 Q376:T378 Q379 T379 G26:G27 Q385:T385 Q386 T386 Q387:T387 Q388:Q389 D28:G28 T388:T389 Q390:T391 Q393:Q394 T393:T394 Q395:T396 Q381:W384 Q397 T397 Q398:T398 Q399 T399 Q400:T400 Q401:Q402 T401:T402 Q403:X404 Q405 T405 G110:G127 D29 Q406:V406 Q407:T408 D109:D126 Q409 T409 Q411:X411 Q410:X410 Q412:V412 Q413:X414 Z413:Z414 Q415:T415 Q417:X418 Q419:X420 Z419:Z420 Z417:Z418 Q421 T421:X422 Q422:Q424 T424:X424 T423:X423 Q425:V426 Q427:T427 R428:T428" formulaRange="1"/>
    <ignoredError sqref="M319:M321 P319:P321 T320 R320:S321 Q320 M328 M330 U332:X332 E334:F334 L334:M334 M335:M337 M339 M342 M345 E346:F346 P346 U346:X346 R346:S346 M349:M352 H346:J346 H334:J334 L346:M346 E356:F356 Z353 Z355 Z354 Q356:X356 H356:O356 Z356 M357 N357:O357" evalError="1"/>
    <ignoredError sqref="Q319:T319 T321 Q321 M325:M326 P332:T332 E332:F332 M331 M341 M343:M344 Q346 M348 H332:J332 L332:M332" evalError="1" formulaRange="1"/>
    <ignoredError sqref="Q128 T128 Y99 Y106 F109:G109 D25:G25 Y403:Y404 Y410 Y413:Y414 Y411 Y419:Y420 Y417:Y418 Y421:Y424" formula="1" formulaRange="1"/>
    <ignoredError sqref="Y107:Y108 Y100:Y105 Y7:Y24 Y321:Y331 Y333:Y345 Y347:Y352 H109:Y109 H25:Y25 P357 Y357:Y395 Y396:Z396 Y397:Y402 Y405:Y407 Y127:Y319 Y26:Y98 Y110:Y126 Y409 Y408 Y412 Y415:Y416 Z423 Y425:Y427" formula="1"/>
    <ignoredError sqref="Y346 Y332 Y320 P356 E354:F354 N353:P353 E353:F353 Y353 U354:Y354 U353:X353 E355:F355 P355 H355:L355 M355:O355 M353 Y356 U355:Y355 H354:P354 H353:L353" evalError="1" formula="1"/>
    <ignoredError sqref="B343:B344 B379 B391" numberStoredAsText="1"/>
    <ignoredError sqref="Q355:T355 R353:S353 R354:S354" evalError="1" formula="1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8"/>
  <sheetViews>
    <sheetView showGridLines="0" workbookViewId="0">
      <pane ySplit="4" topLeftCell="A285" activePane="bottomLeft" state="frozen"/>
      <selection activeCell="A2" sqref="A2:IV2"/>
      <selection pane="bottomLeft" activeCell="C316" sqref="C316:C318"/>
    </sheetView>
  </sheetViews>
  <sheetFormatPr baseColWidth="10" defaultColWidth="11.42578125" defaultRowHeight="12.75"/>
  <cols>
    <col min="1" max="1" width="4.7109375" style="169" customWidth="1"/>
    <col min="2" max="2" width="8.7109375" style="169" customWidth="1"/>
    <col min="3" max="3" width="15.42578125" style="30" customWidth="1"/>
    <col min="4" max="4" width="19.28515625" style="169" customWidth="1"/>
    <col min="5" max="5" width="12.85546875" style="169" customWidth="1"/>
    <col min="6" max="6" width="3.140625" style="169" customWidth="1"/>
    <col min="7" max="16384" width="11.42578125" style="169"/>
  </cols>
  <sheetData>
    <row r="1" spans="1:9" ht="70.150000000000006" customHeight="1"/>
    <row r="2" spans="1:9" s="170" customFormat="1" ht="19.899999999999999" customHeight="1" thickBot="1">
      <c r="A2" s="141" t="s">
        <v>17</v>
      </c>
      <c r="B2" s="285"/>
      <c r="C2" s="142"/>
      <c r="D2" s="142"/>
    </row>
    <row r="3" spans="1:9" s="173" customFormat="1" ht="12" customHeight="1">
      <c r="A3" s="633" t="s">
        <v>7</v>
      </c>
      <c r="B3" s="634"/>
      <c r="C3" s="171" t="s">
        <v>9</v>
      </c>
      <c r="D3" s="172" t="s">
        <v>10</v>
      </c>
    </row>
    <row r="4" spans="1:9" s="177" customFormat="1" ht="27">
      <c r="A4" s="635"/>
      <c r="B4" s="636"/>
      <c r="C4" s="174" t="s">
        <v>15</v>
      </c>
      <c r="D4" s="175" t="s">
        <v>33</v>
      </c>
      <c r="E4" s="176"/>
      <c r="F4" s="176"/>
      <c r="G4" s="176"/>
    </row>
    <row r="5" spans="1:9" s="177" customFormat="1" ht="12" customHeight="1">
      <c r="A5" s="612">
        <v>1999</v>
      </c>
      <c r="B5" s="46" t="s">
        <v>21</v>
      </c>
      <c r="C5" s="178">
        <f>datos!F128</f>
        <v>7.1663348271005622</v>
      </c>
      <c r="D5" s="178">
        <f>datos!I128</f>
        <v>30.818812256996853</v>
      </c>
    </row>
    <row r="6" spans="1:9" s="177" customFormat="1" ht="12" customHeight="1">
      <c r="A6" s="612"/>
      <c r="B6" s="46" t="s">
        <v>22</v>
      </c>
      <c r="C6" s="178">
        <f>datos!F129</f>
        <v>17.751019605251138</v>
      </c>
      <c r="D6" s="178">
        <f>datos!I129</f>
        <v>29.890652984265987</v>
      </c>
    </row>
    <row r="7" spans="1:9" s="177" customFormat="1" ht="12" customHeight="1">
      <c r="A7" s="612"/>
      <c r="B7" s="65" t="s">
        <v>23</v>
      </c>
      <c r="C7" s="179">
        <f>datos!F130</f>
        <v>10.444763183811133</v>
      </c>
      <c r="D7" s="179">
        <f>datos!I130</f>
        <v>20.209667487461047</v>
      </c>
    </row>
    <row r="8" spans="1:9" s="177" customFormat="1" ht="12" customHeight="1">
      <c r="A8" s="612"/>
      <c r="B8" s="79" t="s">
        <v>24</v>
      </c>
      <c r="C8" s="180">
        <f>datos!F131</f>
        <v>-4.5007390371937017</v>
      </c>
      <c r="D8" s="180">
        <f>datos!I131</f>
        <v>26.561217184663178</v>
      </c>
    </row>
    <row r="9" spans="1:9" s="177" customFormat="1" ht="12" customHeight="1">
      <c r="A9" s="612"/>
      <c r="B9" s="46" t="s">
        <v>25</v>
      </c>
      <c r="C9" s="178">
        <f>datos!F132</f>
        <v>4.2828449642734245</v>
      </c>
      <c r="D9" s="178">
        <f>datos!I132</f>
        <v>10.732174832435915</v>
      </c>
    </row>
    <row r="10" spans="1:9" s="177" customFormat="1" ht="12" customHeight="1">
      <c r="A10" s="612"/>
      <c r="B10" s="65" t="s">
        <v>26</v>
      </c>
      <c r="C10" s="179">
        <f>datos!F133</f>
        <v>5.8313167489294271</v>
      </c>
      <c r="D10" s="179">
        <f>datos!I133</f>
        <v>3.2303579221389711</v>
      </c>
    </row>
    <row r="11" spans="1:9" s="177" customFormat="1" ht="12" customHeight="1">
      <c r="A11" s="612"/>
      <c r="B11" s="79" t="s">
        <v>27</v>
      </c>
      <c r="C11" s="180">
        <f>datos!F134</f>
        <v>-3.0035271801714836</v>
      </c>
      <c r="D11" s="180">
        <f>datos!I134</f>
        <v>-8.9200457082733386</v>
      </c>
    </row>
    <row r="12" spans="1:9" s="177" customFormat="1" ht="12" customHeight="1">
      <c r="A12" s="612"/>
      <c r="B12" s="46" t="s">
        <v>28</v>
      </c>
      <c r="C12" s="178">
        <f>datos!F135</f>
        <v>16.02106367497338</v>
      </c>
      <c r="D12" s="178">
        <f>datos!I135</f>
        <v>14.031282232515929</v>
      </c>
    </row>
    <row r="13" spans="1:9" s="177" customFormat="1" ht="12" customHeight="1">
      <c r="A13" s="612"/>
      <c r="B13" s="65" t="s">
        <v>29</v>
      </c>
      <c r="C13" s="179">
        <f>datos!F136</f>
        <v>-5.6201188780020228</v>
      </c>
      <c r="D13" s="179">
        <f>datos!I136</f>
        <v>14.599881850009133</v>
      </c>
    </row>
    <row r="14" spans="1:9" s="177" customFormat="1" ht="12" customHeight="1">
      <c r="A14" s="612"/>
      <c r="B14" s="79" t="s">
        <v>30</v>
      </c>
      <c r="C14" s="180">
        <f>datos!F137</f>
        <v>-12.820257818879387</v>
      </c>
      <c r="D14" s="180">
        <f>datos!I137</f>
        <v>-10.284864392401339</v>
      </c>
    </row>
    <row r="15" spans="1:9" s="177" customFormat="1" ht="12" customHeight="1">
      <c r="A15" s="612"/>
      <c r="B15" s="46" t="s">
        <v>31</v>
      </c>
      <c r="C15" s="178">
        <f>datos!F138</f>
        <v>2.4068699094090817</v>
      </c>
      <c r="D15" s="178">
        <f>datos!I138</f>
        <v>12.756103976962141</v>
      </c>
    </row>
    <row r="16" spans="1:9" s="60" customFormat="1" ht="12" customHeight="1">
      <c r="A16" s="613"/>
      <c r="B16" s="65" t="s">
        <v>32</v>
      </c>
      <c r="C16" s="179">
        <f>datos!F139</f>
        <v>8.0549097135608214</v>
      </c>
      <c r="D16" s="179">
        <f>datos!I139</f>
        <v>1.5686520845197061</v>
      </c>
      <c r="E16" s="177"/>
      <c r="F16" s="177"/>
      <c r="G16" s="177"/>
      <c r="H16" s="177"/>
      <c r="I16" s="177"/>
    </row>
    <row r="17" spans="1:9" s="177" customFormat="1" ht="12" customHeight="1">
      <c r="A17" s="612">
        <v>2000</v>
      </c>
      <c r="B17" s="79" t="s">
        <v>21</v>
      </c>
      <c r="C17" s="180">
        <f>datos!F140</f>
        <v>4.3358362766514613</v>
      </c>
      <c r="D17" s="180">
        <f>datos!I140</f>
        <v>8.4575833483125464</v>
      </c>
    </row>
    <row r="18" spans="1:9" s="177" customFormat="1" ht="12" customHeight="1">
      <c r="A18" s="612"/>
      <c r="B18" s="46" t="s">
        <v>22</v>
      </c>
      <c r="C18" s="178">
        <f>datos!F141</f>
        <v>11.194631532611353</v>
      </c>
      <c r="D18" s="178">
        <f>datos!I141</f>
        <v>8.4028602946609965</v>
      </c>
    </row>
    <row r="19" spans="1:9" s="177" customFormat="1" ht="12" customHeight="1">
      <c r="A19" s="612"/>
      <c r="B19" s="65" t="s">
        <v>23</v>
      </c>
      <c r="C19" s="179">
        <f>datos!F142</f>
        <v>10.757787905120185</v>
      </c>
      <c r="D19" s="179">
        <f>datos!I142</f>
        <v>15.64124143998713</v>
      </c>
    </row>
    <row r="20" spans="1:9" s="177" customFormat="1" ht="12" customHeight="1">
      <c r="A20" s="612"/>
      <c r="B20" s="79" t="s">
        <v>24</v>
      </c>
      <c r="C20" s="180">
        <f>datos!F143</f>
        <v>10.839998180321686</v>
      </c>
      <c r="D20" s="180">
        <f>datos!I143</f>
        <v>-5.0251111919104812</v>
      </c>
    </row>
    <row r="21" spans="1:9" s="177" customFormat="1" ht="12" customHeight="1">
      <c r="A21" s="612"/>
      <c r="B21" s="46" t="s">
        <v>25</v>
      </c>
      <c r="C21" s="178">
        <f>datos!F144</f>
        <v>23.973255348094714</v>
      </c>
      <c r="D21" s="178">
        <f>datos!I144</f>
        <v>20.282794027449967</v>
      </c>
    </row>
    <row r="22" spans="1:9" s="177" customFormat="1" ht="12" customHeight="1">
      <c r="A22" s="612"/>
      <c r="B22" s="65" t="s">
        <v>26</v>
      </c>
      <c r="C22" s="179">
        <f>datos!F145</f>
        <v>14.186362459604629</v>
      </c>
      <c r="D22" s="179">
        <f>datos!I145</f>
        <v>21.216801894752081</v>
      </c>
    </row>
    <row r="23" spans="1:9" s="177" customFormat="1" ht="12" customHeight="1">
      <c r="A23" s="612"/>
      <c r="B23" s="79" t="s">
        <v>27</v>
      </c>
      <c r="C23" s="180">
        <f>datos!F146</f>
        <v>21.089551166015809</v>
      </c>
      <c r="D23" s="180">
        <f>datos!I146</f>
        <v>22.995704975338871</v>
      </c>
    </row>
    <row r="24" spans="1:9" s="177" customFormat="1" ht="12" customHeight="1">
      <c r="A24" s="612"/>
      <c r="B24" s="46" t="s">
        <v>28</v>
      </c>
      <c r="C24" s="178">
        <f>datos!F147</f>
        <v>35.04708604087805</v>
      </c>
      <c r="D24" s="178">
        <f>datos!I147</f>
        <v>41.320284169771071</v>
      </c>
    </row>
    <row r="25" spans="1:9" s="177" customFormat="1" ht="12" customHeight="1">
      <c r="A25" s="612"/>
      <c r="B25" s="65" t="s">
        <v>29</v>
      </c>
      <c r="C25" s="179">
        <f>datos!F148</f>
        <v>27.713661912936182</v>
      </c>
      <c r="D25" s="179">
        <f>datos!I148</f>
        <v>4.6935266397331477</v>
      </c>
    </row>
    <row r="26" spans="1:9" s="177" customFormat="1" ht="12" customHeight="1">
      <c r="A26" s="612"/>
      <c r="B26" s="79" t="s">
        <v>30</v>
      </c>
      <c r="C26" s="180">
        <f>datos!F149</f>
        <v>26.603425905018518</v>
      </c>
      <c r="D26" s="180">
        <f>datos!I149</f>
        <v>43.178615243787455</v>
      </c>
    </row>
    <row r="27" spans="1:9" s="177" customFormat="1" ht="12" customHeight="1">
      <c r="A27" s="612"/>
      <c r="B27" s="46" t="s">
        <v>31</v>
      </c>
      <c r="C27" s="178">
        <f>datos!F150</f>
        <v>21.911736635400779</v>
      </c>
      <c r="D27" s="178">
        <f>datos!I150</f>
        <v>20.684685759222752</v>
      </c>
    </row>
    <row r="28" spans="1:9" s="177" customFormat="1" ht="12" customHeight="1">
      <c r="A28" s="613"/>
      <c r="B28" s="65" t="s">
        <v>32</v>
      </c>
      <c r="C28" s="179">
        <f>datos!F151</f>
        <v>4.3781879065340146</v>
      </c>
      <c r="D28" s="179">
        <f>datos!I151</f>
        <v>40.21762065452026</v>
      </c>
    </row>
    <row r="29" spans="1:9" s="177" customFormat="1" ht="12" customHeight="1">
      <c r="A29" s="612">
        <v>2001</v>
      </c>
      <c r="B29" s="79" t="s">
        <v>21</v>
      </c>
      <c r="C29" s="180">
        <f>datos!F152</f>
        <v>33.138224523377716</v>
      </c>
      <c r="D29" s="180">
        <f>datos!I152</f>
        <v>50.327330384538158</v>
      </c>
    </row>
    <row r="30" spans="1:9" s="177" customFormat="1" ht="12" customHeight="1">
      <c r="A30" s="612"/>
      <c r="B30" s="46" t="s">
        <v>22</v>
      </c>
      <c r="C30" s="178">
        <f>datos!F153</f>
        <v>9.2704668907244603</v>
      </c>
      <c r="D30" s="178">
        <f>datos!I153</f>
        <v>18.643762911964458</v>
      </c>
    </row>
    <row r="31" spans="1:9" s="60" customFormat="1" ht="12" customHeight="1">
      <c r="A31" s="612"/>
      <c r="B31" s="65" t="s">
        <v>23</v>
      </c>
      <c r="C31" s="179">
        <f>datos!F154</f>
        <v>13.625951756738729</v>
      </c>
      <c r="D31" s="179">
        <f>datos!I154</f>
        <v>10.982348347623816</v>
      </c>
      <c r="E31" s="177"/>
      <c r="F31" s="177"/>
      <c r="G31" s="177"/>
      <c r="H31" s="177"/>
      <c r="I31" s="177"/>
    </row>
    <row r="32" spans="1:9" s="177" customFormat="1" ht="12" customHeight="1">
      <c r="A32" s="612"/>
      <c r="B32" s="79" t="s">
        <v>24</v>
      </c>
      <c r="C32" s="180">
        <f>datos!F155</f>
        <v>10.543898937429553</v>
      </c>
      <c r="D32" s="180">
        <f>datos!I155</f>
        <v>7.6674123531281335</v>
      </c>
    </row>
    <row r="33" spans="1:7" s="177" customFormat="1" ht="12" customHeight="1">
      <c r="A33" s="612"/>
      <c r="B33" s="46" t="s">
        <v>25</v>
      </c>
      <c r="C33" s="178">
        <f>datos!F156</f>
        <v>-20.551532075603674</v>
      </c>
      <c r="D33" s="178">
        <f>datos!I156</f>
        <v>11.829287763141183</v>
      </c>
    </row>
    <row r="34" spans="1:7" s="177" customFormat="1" ht="12" customHeight="1">
      <c r="A34" s="612"/>
      <c r="B34" s="65" t="s">
        <v>26</v>
      </c>
      <c r="C34" s="179">
        <f>datos!F157</f>
        <v>10.578418559631819</v>
      </c>
      <c r="D34" s="179">
        <f>datos!I157</f>
        <v>5.1386899290063681</v>
      </c>
    </row>
    <row r="35" spans="1:7" s="177" customFormat="1" ht="12" customHeight="1">
      <c r="A35" s="612"/>
      <c r="B35" s="79" t="s">
        <v>27</v>
      </c>
      <c r="C35" s="180">
        <f>datos!F158</f>
        <v>-3.4283619606946147</v>
      </c>
      <c r="D35" s="180">
        <f>datos!I158</f>
        <v>11.976041419957539</v>
      </c>
    </row>
    <row r="36" spans="1:7" s="177" customFormat="1" ht="12" customHeight="1">
      <c r="A36" s="612"/>
      <c r="B36" s="46" t="s">
        <v>28</v>
      </c>
      <c r="C36" s="178">
        <f>datos!F159</f>
        <v>2.4304965537514267</v>
      </c>
      <c r="D36" s="178">
        <f>datos!I159</f>
        <v>-5.091535076468956</v>
      </c>
    </row>
    <row r="37" spans="1:7" s="177" customFormat="1" ht="12" customHeight="1">
      <c r="A37" s="612"/>
      <c r="B37" s="65" t="s">
        <v>29</v>
      </c>
      <c r="C37" s="179">
        <f>datos!F160</f>
        <v>-37.876331396042758</v>
      </c>
      <c r="D37" s="179">
        <f>datos!I160</f>
        <v>-15.769567565289455</v>
      </c>
    </row>
    <row r="38" spans="1:7" s="177" customFormat="1" ht="12" customHeight="1">
      <c r="A38" s="612"/>
      <c r="B38" s="79" t="s">
        <v>30</v>
      </c>
      <c r="C38" s="180">
        <f>datos!F161</f>
        <v>-27.818761562432602</v>
      </c>
      <c r="D38" s="180">
        <f>datos!I161</f>
        <v>-19.235177865957077</v>
      </c>
    </row>
    <row r="39" spans="1:7" s="177" customFormat="1" ht="12" customHeight="1">
      <c r="A39" s="612"/>
      <c r="B39" s="46" t="s">
        <v>31</v>
      </c>
      <c r="C39" s="178">
        <f>datos!F162</f>
        <v>-44.37812777986958</v>
      </c>
      <c r="D39" s="178">
        <f>datos!I162</f>
        <v>-8.2874434077965802</v>
      </c>
      <c r="G39" s="60"/>
    </row>
    <row r="40" spans="1:7" s="177" customFormat="1" ht="12" customHeight="1">
      <c r="A40" s="613"/>
      <c r="B40" s="65" t="s">
        <v>32</v>
      </c>
      <c r="C40" s="179">
        <f>datos!F163</f>
        <v>-44.166181076389968</v>
      </c>
      <c r="D40" s="179">
        <f>datos!I163</f>
        <v>-18.316410663962024</v>
      </c>
      <c r="G40" s="157"/>
    </row>
    <row r="41" spans="1:7" s="177" customFormat="1" ht="12" customHeight="1">
      <c r="A41" s="612">
        <v>2002</v>
      </c>
      <c r="B41" s="79" t="s">
        <v>21</v>
      </c>
      <c r="C41" s="180">
        <f>datos!F164</f>
        <v>-38.897615642510488</v>
      </c>
      <c r="D41" s="180">
        <f>datos!I164</f>
        <v>-23.6421016297246</v>
      </c>
      <c r="G41" s="157"/>
    </row>
    <row r="42" spans="1:7" s="177" customFormat="1" ht="12" customHeight="1">
      <c r="A42" s="612"/>
      <c r="B42" s="46" t="s">
        <v>22</v>
      </c>
      <c r="C42" s="178">
        <f>datos!F165</f>
        <v>-36.407847210746233</v>
      </c>
      <c r="D42" s="178">
        <f>datos!I165</f>
        <v>-4.2039715335169925</v>
      </c>
      <c r="G42" s="157"/>
    </row>
    <row r="43" spans="1:7" s="177" customFormat="1" ht="12" customHeight="1">
      <c r="A43" s="612"/>
      <c r="B43" s="65" t="s">
        <v>23</v>
      </c>
      <c r="C43" s="179">
        <f>datos!F166</f>
        <v>-19.086996877900596</v>
      </c>
      <c r="D43" s="179">
        <f>datos!I166</f>
        <v>-5.5828954319237178</v>
      </c>
      <c r="G43" s="157"/>
    </row>
    <row r="44" spans="1:7" s="177" customFormat="1" ht="12" customHeight="1">
      <c r="A44" s="612"/>
      <c r="B44" s="79" t="s">
        <v>24</v>
      </c>
      <c r="C44" s="180">
        <f>datos!F167</f>
        <v>9.9662119884870393</v>
      </c>
      <c r="D44" s="180">
        <f>datos!I167</f>
        <v>30.581683588576869</v>
      </c>
      <c r="G44" s="157"/>
    </row>
    <row r="45" spans="1:7" s="177" customFormat="1" ht="12" customHeight="1">
      <c r="A45" s="612"/>
      <c r="B45" s="46" t="s">
        <v>25</v>
      </c>
      <c r="C45" s="178">
        <f>datos!F168</f>
        <v>25.087866108786617</v>
      </c>
      <c r="D45" s="178">
        <f>datos!I168</f>
        <v>8.2290625084452849</v>
      </c>
      <c r="G45" s="157"/>
    </row>
    <row r="46" spans="1:7" s="177" customFormat="1" ht="12" customHeight="1">
      <c r="A46" s="612"/>
      <c r="B46" s="65" t="s">
        <v>26</v>
      </c>
      <c r="C46" s="179">
        <f>datos!F169</f>
        <v>-20.351708355080898</v>
      </c>
      <c r="D46" s="179">
        <f>datos!I169</f>
        <v>13.027564909070088</v>
      </c>
      <c r="G46" s="157"/>
    </row>
    <row r="47" spans="1:7" s="177" customFormat="1" ht="12" customHeight="1">
      <c r="A47" s="612"/>
      <c r="B47" s="79" t="s">
        <v>27</v>
      </c>
      <c r="C47" s="180">
        <f>datos!F170</f>
        <v>8.0751086855979981</v>
      </c>
      <c r="D47" s="180">
        <f>datos!I170</f>
        <v>-14.302095941899717</v>
      </c>
      <c r="G47" s="157"/>
    </row>
    <row r="48" spans="1:7" s="177" customFormat="1" ht="12" customHeight="1">
      <c r="A48" s="612"/>
      <c r="B48" s="46" t="s">
        <v>28</v>
      </c>
      <c r="C48" s="178">
        <f>datos!F171</f>
        <v>-13.967083145165326</v>
      </c>
      <c r="D48" s="178">
        <f>datos!I171</f>
        <v>-0.1378871446754304</v>
      </c>
      <c r="G48" s="157"/>
    </row>
    <row r="49" spans="1:9" s="177" customFormat="1" ht="12" customHeight="1">
      <c r="A49" s="612"/>
      <c r="B49" s="65" t="s">
        <v>29</v>
      </c>
      <c r="C49" s="179">
        <f>datos!F172</f>
        <v>43.982566656900076</v>
      </c>
      <c r="D49" s="179">
        <f>datos!I172</f>
        <v>36.777293887971155</v>
      </c>
      <c r="G49" s="157"/>
    </row>
    <row r="50" spans="1:9" s="177" customFormat="1" ht="12" customHeight="1">
      <c r="A50" s="612"/>
      <c r="B50" s="79" t="s">
        <v>30</v>
      </c>
      <c r="C50" s="180">
        <f>datos!F173</f>
        <v>41.757967350251256</v>
      </c>
      <c r="D50" s="180">
        <f>datos!I173</f>
        <v>26.688008362460391</v>
      </c>
      <c r="G50" s="157"/>
    </row>
    <row r="51" spans="1:9" s="177" customFormat="1" ht="12" customHeight="1">
      <c r="A51" s="612"/>
      <c r="B51" s="46" t="s">
        <v>31</v>
      </c>
      <c r="C51" s="178">
        <f>datos!F174</f>
        <v>59.392436453812778</v>
      </c>
      <c r="D51" s="178">
        <f>datos!I174</f>
        <v>6.1806800571272413</v>
      </c>
      <c r="G51" s="22"/>
    </row>
    <row r="52" spans="1:9" s="177" customFormat="1" ht="12" customHeight="1">
      <c r="A52" s="613"/>
      <c r="B52" s="65" t="s">
        <v>32</v>
      </c>
      <c r="C52" s="179">
        <f>datos!F175</f>
        <v>46.347633059728466</v>
      </c>
      <c r="D52" s="179">
        <f>datos!I175</f>
        <v>-11.456692913385835</v>
      </c>
    </row>
    <row r="53" spans="1:9" s="60" customFormat="1" ht="12" customHeight="1">
      <c r="A53" s="611">
        <v>2003</v>
      </c>
      <c r="B53" s="79" t="s">
        <v>21</v>
      </c>
      <c r="C53" s="180">
        <f>datos!F176</f>
        <v>60.448162075051812</v>
      </c>
      <c r="D53" s="180">
        <f>datos!I176</f>
        <v>-0.10009686793671646</v>
      </c>
      <c r="E53" s="177"/>
      <c r="F53" s="177"/>
      <c r="G53" s="177"/>
      <c r="H53" s="177"/>
      <c r="I53" s="177"/>
    </row>
    <row r="54" spans="1:9" s="60" customFormat="1" ht="12" customHeight="1">
      <c r="A54" s="637"/>
      <c r="B54" s="46" t="s">
        <v>22</v>
      </c>
      <c r="C54" s="178">
        <f>datos!F177</f>
        <v>66.046701562906023</v>
      </c>
      <c r="D54" s="178">
        <f>datos!I177</f>
        <v>4.04097894137736</v>
      </c>
      <c r="E54" s="177"/>
      <c r="F54" s="177"/>
      <c r="G54" s="177"/>
      <c r="H54" s="177"/>
      <c r="I54" s="177"/>
    </row>
    <row r="55" spans="1:9" s="177" customFormat="1" ht="12" customHeight="1">
      <c r="A55" s="637"/>
      <c r="B55" s="65" t="s">
        <v>23</v>
      </c>
      <c r="C55" s="179">
        <f>datos!F178</f>
        <v>16.443320471373447</v>
      </c>
      <c r="D55" s="179">
        <f>datos!I178</f>
        <v>5.7775552872581626</v>
      </c>
      <c r="E55" s="60"/>
      <c r="F55" s="60"/>
    </row>
    <row r="56" spans="1:9" s="177" customFormat="1" ht="12" customHeight="1">
      <c r="A56" s="637"/>
      <c r="B56" s="79" t="s">
        <v>24</v>
      </c>
      <c r="C56" s="180">
        <f>datos!F179</f>
        <v>-0.81480301340555172</v>
      </c>
      <c r="D56" s="180">
        <f>datos!I179</f>
        <v>-11.87881939929788</v>
      </c>
      <c r="E56" s="60"/>
      <c r="F56" s="60"/>
    </row>
    <row r="57" spans="1:9" s="177" customFormat="1" ht="12" customHeight="1">
      <c r="A57" s="637"/>
      <c r="B57" s="46" t="s">
        <v>25</v>
      </c>
      <c r="C57" s="178">
        <f>datos!F180</f>
        <v>2.3236107394523309</v>
      </c>
      <c r="D57" s="178">
        <f>datos!I180</f>
        <v>-6.8442868557730741</v>
      </c>
      <c r="E57" s="60"/>
      <c r="F57" s="60"/>
    </row>
    <row r="58" spans="1:9" s="177" customFormat="1" ht="12" customHeight="1">
      <c r="A58" s="637"/>
      <c r="B58" s="65" t="s">
        <v>26</v>
      </c>
      <c r="C58" s="179">
        <f>datos!F181</f>
        <v>13.275027724569011</v>
      </c>
      <c r="D58" s="179">
        <f>datos!I181</f>
        <v>-19.153511434932192</v>
      </c>
      <c r="E58" s="60"/>
      <c r="F58" s="60"/>
    </row>
    <row r="59" spans="1:9" s="177" customFormat="1" ht="12" customHeight="1">
      <c r="A59" s="637"/>
      <c r="B59" s="79" t="s">
        <v>27</v>
      </c>
      <c r="C59" s="180">
        <f>datos!F182</f>
        <v>1.5890676708889551</v>
      </c>
      <c r="D59" s="180">
        <f>datos!I182</f>
        <v>17.896966993755559</v>
      </c>
      <c r="E59" s="60"/>
      <c r="F59" s="60"/>
    </row>
    <row r="60" spans="1:9" s="177" customFormat="1" ht="12" customHeight="1">
      <c r="A60" s="637"/>
      <c r="B60" s="46" t="s">
        <v>28</v>
      </c>
      <c r="C60" s="178">
        <f>datos!F183</f>
        <v>-9.6118515062261327</v>
      </c>
      <c r="D60" s="178">
        <f>datos!I183</f>
        <v>2.7155248716587144</v>
      </c>
      <c r="E60" s="60"/>
      <c r="F60" s="60"/>
    </row>
    <row r="61" spans="1:9" s="177" customFormat="1" ht="12" customHeight="1">
      <c r="A61" s="637"/>
      <c r="B61" s="65" t="s">
        <v>29</v>
      </c>
      <c r="C61" s="179">
        <f>datos!F184</f>
        <v>21.135502251163739</v>
      </c>
      <c r="D61" s="179">
        <f>datos!I184</f>
        <v>1.2077294685990392</v>
      </c>
      <c r="E61" s="60"/>
      <c r="F61" s="60"/>
    </row>
    <row r="62" spans="1:9" s="177" customFormat="1" ht="12" customHeight="1">
      <c r="A62" s="637"/>
      <c r="B62" s="79" t="s">
        <v>30</v>
      </c>
      <c r="C62" s="180">
        <f>datos!F185</f>
        <v>22.129252449631174</v>
      </c>
      <c r="D62" s="180">
        <f>datos!I185</f>
        <v>6.9592347162416468</v>
      </c>
      <c r="E62" s="60"/>
      <c r="F62" s="60"/>
    </row>
    <row r="63" spans="1:9" s="177" customFormat="1" ht="12" customHeight="1">
      <c r="A63" s="637"/>
      <c r="B63" s="46" t="s">
        <v>31</v>
      </c>
      <c r="C63" s="178">
        <f>datos!F186</f>
        <v>9.3081485803189423</v>
      </c>
      <c r="D63" s="178">
        <f>datos!I186</f>
        <v>14.085796869186961</v>
      </c>
      <c r="E63" s="60"/>
      <c r="F63" s="60"/>
    </row>
    <row r="64" spans="1:9" s="177" customFormat="1" ht="12" customHeight="1">
      <c r="A64" s="638"/>
      <c r="B64" s="65" t="s">
        <v>32</v>
      </c>
      <c r="C64" s="178">
        <f>datos!F187</f>
        <v>7.2947899396804239</v>
      </c>
      <c r="D64" s="178">
        <f>datos!I187</f>
        <v>11.934934044760626</v>
      </c>
      <c r="E64" s="60"/>
      <c r="F64" s="60"/>
    </row>
    <row r="65" spans="1:6" s="177" customFormat="1" ht="12" customHeight="1">
      <c r="A65" s="611">
        <v>2004</v>
      </c>
      <c r="B65" s="79" t="s">
        <v>21</v>
      </c>
      <c r="C65" s="180">
        <f>datos!F188</f>
        <v>-7.559307442127416</v>
      </c>
      <c r="D65" s="180">
        <f>datos!I188</f>
        <v>8.5910986134005718</v>
      </c>
      <c r="E65" s="60"/>
      <c r="F65" s="60"/>
    </row>
    <row r="66" spans="1:6" s="177" customFormat="1" ht="12" customHeight="1">
      <c r="A66" s="612"/>
      <c r="B66" s="46" t="s">
        <v>22</v>
      </c>
      <c r="C66" s="178">
        <f>datos!F189</f>
        <v>-9.8014666428188129</v>
      </c>
      <c r="D66" s="178">
        <f>datos!I189</f>
        <v>1.7620638028331248</v>
      </c>
      <c r="E66" s="60"/>
      <c r="F66" s="60"/>
    </row>
    <row r="67" spans="1:6" s="177" customFormat="1" ht="12" customHeight="1">
      <c r="A67" s="612"/>
      <c r="B67" s="65" t="s">
        <v>23</v>
      </c>
      <c r="C67" s="179">
        <f>datos!F190</f>
        <v>5.1653493943532691</v>
      </c>
      <c r="D67" s="179">
        <f>datos!I190</f>
        <v>10.261406976420485</v>
      </c>
      <c r="E67" s="60"/>
      <c r="F67" s="60"/>
    </row>
    <row r="68" spans="1:6" s="177" customFormat="1" ht="12" customHeight="1">
      <c r="A68" s="612"/>
      <c r="B68" s="46" t="s">
        <v>24</v>
      </c>
      <c r="C68" s="178">
        <f>datos!F191</f>
        <v>-10.819431377498345</v>
      </c>
      <c r="D68" s="178">
        <f>datos!I191</f>
        <v>12.701035795437775</v>
      </c>
      <c r="E68" s="60"/>
      <c r="F68" s="60"/>
    </row>
    <row r="69" spans="1:6" s="177" customFormat="1" ht="12" customHeight="1">
      <c r="A69" s="612"/>
      <c r="B69" s="46" t="s">
        <v>25</v>
      </c>
      <c r="C69" s="178">
        <f>datos!F192</f>
        <v>1.3468160223161663</v>
      </c>
      <c r="D69" s="178">
        <f>datos!I192</f>
        <v>4.9320502854692139</v>
      </c>
      <c r="E69" s="60"/>
      <c r="F69" s="60"/>
    </row>
    <row r="70" spans="1:6" s="177" customFormat="1" ht="12" customHeight="1">
      <c r="A70" s="612"/>
      <c r="B70" s="65" t="s">
        <v>26</v>
      </c>
      <c r="C70" s="179">
        <f>datos!F193</f>
        <v>6.3257904456756275</v>
      </c>
      <c r="D70" s="179">
        <f>datos!I193</f>
        <v>29.039021184716972</v>
      </c>
      <c r="E70" s="60"/>
      <c r="F70" s="60"/>
    </row>
    <row r="71" spans="1:6" s="177" customFormat="1" ht="12" customHeight="1">
      <c r="A71" s="612"/>
      <c r="B71" s="46" t="s">
        <v>27</v>
      </c>
      <c r="C71" s="180">
        <f>datos!F194</f>
        <v>6.5854137998820672</v>
      </c>
      <c r="D71" s="180">
        <f>datos!I194</f>
        <v>5.0064630032472746</v>
      </c>
      <c r="E71" s="60"/>
      <c r="F71" s="60"/>
    </row>
    <row r="72" spans="1:6" s="177" customFormat="1" ht="12" customHeight="1">
      <c r="A72" s="612"/>
      <c r="B72" s="46" t="s">
        <v>28</v>
      </c>
      <c r="C72" s="178">
        <f>datos!F195</f>
        <v>-15.779964510404898</v>
      </c>
      <c r="D72" s="178">
        <f>datos!I195</f>
        <v>-5.8458568868054561</v>
      </c>
      <c r="E72" s="60"/>
      <c r="F72" s="60"/>
    </row>
    <row r="73" spans="1:6" s="177" customFormat="1" ht="12" customHeight="1">
      <c r="A73" s="612"/>
      <c r="B73" s="65" t="s">
        <v>29</v>
      </c>
      <c r="C73" s="179">
        <f>datos!F196</f>
        <v>3.2526983327033632</v>
      </c>
      <c r="D73" s="179">
        <f>datos!I196</f>
        <v>12.361683662399647</v>
      </c>
      <c r="E73" s="60"/>
      <c r="F73" s="60"/>
    </row>
    <row r="74" spans="1:6" s="177" customFormat="1" ht="12" customHeight="1">
      <c r="A74" s="612"/>
      <c r="B74" s="79" t="s">
        <v>30</v>
      </c>
      <c r="C74" s="180">
        <f>datos!F197</f>
        <v>-21.563147931127734</v>
      </c>
      <c r="D74" s="180">
        <f>datos!I197</f>
        <v>-2.109348633142083</v>
      </c>
      <c r="E74" s="60"/>
      <c r="F74" s="60"/>
    </row>
    <row r="75" spans="1:6" s="177" customFormat="1" ht="12" customHeight="1">
      <c r="A75" s="612"/>
      <c r="B75" s="46" t="s">
        <v>31</v>
      </c>
      <c r="C75" s="178">
        <f>datos!F198</f>
        <v>0.22906705215168799</v>
      </c>
      <c r="D75" s="178">
        <f>datos!I198</f>
        <v>6.6574689577323598</v>
      </c>
      <c r="E75" s="60"/>
      <c r="F75" s="60"/>
    </row>
    <row r="76" spans="1:6" s="177" customFormat="1" ht="12" customHeight="1">
      <c r="A76" s="612"/>
      <c r="B76" s="46" t="s">
        <v>32</v>
      </c>
      <c r="C76" s="178">
        <f>datos!F199</f>
        <v>3.1035276325738881</v>
      </c>
      <c r="D76" s="178">
        <f>datos!I199</f>
        <v>9.7156476546724555</v>
      </c>
      <c r="E76" s="60"/>
      <c r="F76" s="60"/>
    </row>
    <row r="77" spans="1:6" s="177" customFormat="1" ht="12" customHeight="1">
      <c r="A77" s="611">
        <v>2005</v>
      </c>
      <c r="B77" s="79" t="s">
        <v>21</v>
      </c>
      <c r="C77" s="180">
        <f>datos!F200</f>
        <v>-9.9728366317423429</v>
      </c>
      <c r="D77" s="180">
        <f>datos!I200</f>
        <v>-7.7239039199928694</v>
      </c>
      <c r="E77" s="60"/>
      <c r="F77" s="60"/>
    </row>
    <row r="78" spans="1:6" s="177" customFormat="1" ht="12" customHeight="1">
      <c r="A78" s="612"/>
      <c r="B78" s="46" t="s">
        <v>22</v>
      </c>
      <c r="C78" s="178">
        <f>datos!F201</f>
        <v>-1.0955780289510275</v>
      </c>
      <c r="D78" s="178">
        <f>datos!I201</f>
        <v>4.7306473517428671</v>
      </c>
      <c r="E78" s="60"/>
      <c r="F78" s="60"/>
    </row>
    <row r="79" spans="1:6" s="177" customFormat="1" ht="12" customHeight="1">
      <c r="A79" s="612"/>
      <c r="B79" s="65" t="s">
        <v>23</v>
      </c>
      <c r="C79" s="179">
        <f>datos!F202</f>
        <v>-4.436874600809027</v>
      </c>
      <c r="D79" s="179">
        <f>datos!I202</f>
        <v>-9.1019264271467222</v>
      </c>
      <c r="E79" s="60"/>
      <c r="F79" s="60"/>
    </row>
    <row r="80" spans="1:6" s="177" customFormat="1" ht="12" customHeight="1">
      <c r="A80" s="612"/>
      <c r="B80" s="79" t="s">
        <v>24</v>
      </c>
      <c r="C80" s="180">
        <f>datos!F203</f>
        <v>20.069987649238374</v>
      </c>
      <c r="D80" s="180">
        <f>datos!I203</f>
        <v>13.181115969731083</v>
      </c>
      <c r="E80" s="60"/>
      <c r="F80" s="60"/>
    </row>
    <row r="81" spans="1:6" s="177" customFormat="1" ht="12" customHeight="1">
      <c r="A81" s="612"/>
      <c r="B81" s="46" t="s">
        <v>25</v>
      </c>
      <c r="C81" s="178">
        <f>datos!F204</f>
        <v>-3.240581455358682</v>
      </c>
      <c r="D81" s="178">
        <f>datos!I204</f>
        <v>-0.57475668633611976</v>
      </c>
      <c r="E81" s="60"/>
      <c r="F81" s="60"/>
    </row>
    <row r="82" spans="1:6" s="177" customFormat="1" ht="12" customHeight="1">
      <c r="A82" s="612"/>
      <c r="B82" s="46" t="s">
        <v>26</v>
      </c>
      <c r="C82" s="178">
        <f>datos!F205</f>
        <v>-4.1518436362114493</v>
      </c>
      <c r="D82" s="178">
        <f>datos!I205</f>
        <v>-2.8469578291340336</v>
      </c>
      <c r="E82" s="60"/>
      <c r="F82" s="60"/>
    </row>
    <row r="83" spans="1:6" s="177" customFormat="1" ht="12" customHeight="1">
      <c r="A83" s="612"/>
      <c r="B83" s="79" t="s">
        <v>27</v>
      </c>
      <c r="C83" s="180">
        <f>datos!F206</f>
        <v>10.673446804025932</v>
      </c>
      <c r="D83" s="180">
        <f>datos!I206</f>
        <v>-3.5698201579247524</v>
      </c>
      <c r="E83" s="60"/>
      <c r="F83" s="60"/>
    </row>
    <row r="84" spans="1:6" s="177" customFormat="1" ht="12" customHeight="1">
      <c r="A84" s="612"/>
      <c r="B84" s="46" t="s">
        <v>28</v>
      </c>
      <c r="C84" s="178">
        <f>datos!F207</f>
        <v>7.489273674532626</v>
      </c>
      <c r="D84" s="178">
        <f>datos!I207</f>
        <v>-5.5681651779177166</v>
      </c>
      <c r="E84" s="60"/>
      <c r="F84" s="60"/>
    </row>
    <row r="85" spans="1:6" s="177" customFormat="1" ht="12" customHeight="1">
      <c r="A85" s="612"/>
      <c r="B85" s="65" t="s">
        <v>29</v>
      </c>
      <c r="C85" s="179">
        <f>datos!F208</f>
        <v>-10.233674320229403</v>
      </c>
      <c r="D85" s="179">
        <f>datos!I208</f>
        <v>-5.1774076755973901</v>
      </c>
      <c r="E85" s="60"/>
      <c r="F85" s="60"/>
    </row>
    <row r="86" spans="1:6" s="177" customFormat="1" ht="12" customHeight="1">
      <c r="A86" s="612"/>
      <c r="B86" s="79" t="s">
        <v>30</v>
      </c>
      <c r="C86" s="180">
        <f>datos!F209</f>
        <v>-12.50890702218136</v>
      </c>
      <c r="D86" s="180">
        <f>datos!I209</f>
        <v>-4.8760065998473152</v>
      </c>
      <c r="E86" s="60"/>
      <c r="F86" s="60"/>
    </row>
    <row r="87" spans="1:6" s="177" customFormat="1" ht="12" customHeight="1">
      <c r="A87" s="612"/>
      <c r="B87" s="46" t="s">
        <v>31</v>
      </c>
      <c r="C87" s="178">
        <f>datos!F210</f>
        <v>-5.0656785302209961</v>
      </c>
      <c r="D87" s="178">
        <f>datos!I210</f>
        <v>-8.2904113455161248</v>
      </c>
      <c r="E87" s="60"/>
      <c r="F87" s="60"/>
    </row>
    <row r="88" spans="1:6" s="177" customFormat="1" ht="12" customHeight="1">
      <c r="A88" s="613"/>
      <c r="B88" s="65" t="s">
        <v>32</v>
      </c>
      <c r="C88" s="179">
        <f>datos!F211</f>
        <v>19.023628073084396</v>
      </c>
      <c r="D88" s="179">
        <f>datos!I211</f>
        <v>8.1704079169683688</v>
      </c>
      <c r="E88" s="60"/>
      <c r="F88" s="60"/>
    </row>
    <row r="89" spans="1:6" s="177" customFormat="1" ht="12" customHeight="1">
      <c r="A89" s="611">
        <v>2006</v>
      </c>
      <c r="B89" s="79" t="s">
        <v>21</v>
      </c>
      <c r="C89" s="180">
        <f>datos!F212</f>
        <v>17.580459770114953</v>
      </c>
      <c r="D89" s="180">
        <f>datos!I212</f>
        <v>34.101025740274828</v>
      </c>
      <c r="E89" s="60"/>
      <c r="F89" s="60"/>
    </row>
    <row r="90" spans="1:6" s="177" customFormat="1" ht="12" customHeight="1">
      <c r="A90" s="626"/>
      <c r="B90" s="46" t="s">
        <v>22</v>
      </c>
      <c r="C90" s="178">
        <f>datos!F213</f>
        <v>15.447847225702983</v>
      </c>
      <c r="D90" s="178">
        <f>datos!I213</f>
        <v>15.328506591744095</v>
      </c>
      <c r="E90" s="60"/>
      <c r="F90" s="60"/>
    </row>
    <row r="91" spans="1:6" s="177" customFormat="1" ht="12" customHeight="1">
      <c r="A91" s="626"/>
      <c r="B91" s="65" t="s">
        <v>23</v>
      </c>
      <c r="C91" s="179">
        <f>datos!F214</f>
        <v>7.0534242302722427</v>
      </c>
      <c r="D91" s="179">
        <f>datos!I214</f>
        <v>33.775901338814521</v>
      </c>
      <c r="E91" s="60"/>
      <c r="F91" s="60"/>
    </row>
    <row r="92" spans="1:6" s="177" customFormat="1" ht="12" customHeight="1">
      <c r="A92" s="626"/>
      <c r="B92" s="79" t="s">
        <v>24</v>
      </c>
      <c r="C92" s="180">
        <f>datos!F215</f>
        <v>-16.702382993313904</v>
      </c>
      <c r="D92" s="180">
        <f>datos!I215</f>
        <v>-15.664545980335454</v>
      </c>
      <c r="E92" s="60"/>
      <c r="F92" s="60"/>
    </row>
    <row r="93" spans="1:6" s="177" customFormat="1" ht="12" customHeight="1">
      <c r="A93" s="626"/>
      <c r="B93" s="46" t="s">
        <v>25</v>
      </c>
      <c r="C93" s="178">
        <f>datos!F216</f>
        <v>10.705158121652536</v>
      </c>
      <c r="D93" s="178">
        <f>datos!I216</f>
        <v>23.64986383022454</v>
      </c>
      <c r="E93" s="60"/>
      <c r="F93" s="60"/>
    </row>
    <row r="94" spans="1:6" s="177" customFormat="1" ht="12" customHeight="1">
      <c r="A94" s="626"/>
      <c r="B94" s="46" t="s">
        <v>26</v>
      </c>
      <c r="C94" s="178">
        <f>datos!F217</f>
        <v>28.723636522422623</v>
      </c>
      <c r="D94" s="178">
        <f>datos!I217</f>
        <v>16.099643062177059</v>
      </c>
      <c r="E94" s="60"/>
      <c r="F94" s="60"/>
    </row>
    <row r="95" spans="1:6" s="177" customFormat="1" ht="12" customHeight="1">
      <c r="A95" s="626"/>
      <c r="B95" s="79" t="s">
        <v>27</v>
      </c>
      <c r="C95" s="180">
        <f>datos!F218</f>
        <v>-7.7038447803832959</v>
      </c>
      <c r="D95" s="180">
        <f>datos!I218</f>
        <v>12.332648359175536</v>
      </c>
      <c r="E95" s="60"/>
      <c r="F95" s="60"/>
    </row>
    <row r="96" spans="1:6" s="177" customFormat="1" ht="12" customHeight="1">
      <c r="A96" s="626"/>
      <c r="B96" s="46" t="s">
        <v>28</v>
      </c>
      <c r="C96" s="178">
        <f>datos!F219</f>
        <v>19.619373463059997</v>
      </c>
      <c r="D96" s="178">
        <f>datos!I219</f>
        <v>19.767396782322155</v>
      </c>
      <c r="E96" s="60"/>
      <c r="F96" s="60"/>
    </row>
    <row r="97" spans="1:6" s="177" customFormat="1" ht="12" customHeight="1">
      <c r="A97" s="626"/>
      <c r="B97" s="65" t="s">
        <v>29</v>
      </c>
      <c r="C97" s="181">
        <f>datos!F220</f>
        <v>22.664763587756841</v>
      </c>
      <c r="D97" s="179">
        <f>datos!I220</f>
        <v>13.208603792796225</v>
      </c>
      <c r="E97" s="60"/>
      <c r="F97" s="60"/>
    </row>
    <row r="98" spans="1:6" s="177" customFormat="1" ht="12" customHeight="1">
      <c r="A98" s="626"/>
      <c r="B98" s="79" t="s">
        <v>30</v>
      </c>
      <c r="C98" s="182">
        <f>datos!F221</f>
        <v>34.671465727872231</v>
      </c>
      <c r="D98" s="180">
        <f>datos!I221</f>
        <v>26.090558417687127</v>
      </c>
      <c r="E98" s="60"/>
      <c r="F98" s="60"/>
    </row>
    <row r="99" spans="1:6" s="177" customFormat="1" ht="12" customHeight="1">
      <c r="A99" s="626"/>
      <c r="B99" s="46" t="s">
        <v>31</v>
      </c>
      <c r="C99" s="183">
        <f>datos!F222</f>
        <v>22.206380740913879</v>
      </c>
      <c r="D99" s="178">
        <f>datos!I222</f>
        <v>60.819613273837007</v>
      </c>
      <c r="E99" s="60"/>
      <c r="F99" s="60"/>
    </row>
    <row r="100" spans="1:6" s="177" customFormat="1" ht="12" customHeight="1">
      <c r="A100" s="627"/>
      <c r="B100" s="65" t="s">
        <v>32</v>
      </c>
      <c r="C100" s="181">
        <f>datos!F223</f>
        <v>-1.2109197095935831</v>
      </c>
      <c r="D100" s="179">
        <f>datos!I223</f>
        <v>7.8907731786232338</v>
      </c>
      <c r="E100" s="60"/>
      <c r="F100" s="60"/>
    </row>
    <row r="101" spans="1:6" s="177" customFormat="1" ht="12" customHeight="1">
      <c r="A101" s="623">
        <v>2007</v>
      </c>
      <c r="B101" s="79" t="s">
        <v>21</v>
      </c>
      <c r="C101" s="182">
        <f>datos!F224</f>
        <v>11.767437313651685</v>
      </c>
      <c r="D101" s="180">
        <f>datos!I224</f>
        <v>15.591475441381641</v>
      </c>
      <c r="E101" s="60"/>
      <c r="F101" s="60"/>
    </row>
    <row r="102" spans="1:6" s="177" customFormat="1" ht="12" customHeight="1">
      <c r="A102" s="626"/>
      <c r="B102" s="46" t="s">
        <v>22</v>
      </c>
      <c r="C102" s="178">
        <f>datos!F225</f>
        <v>6.3821473537967188</v>
      </c>
      <c r="D102" s="178">
        <f>datos!I225</f>
        <v>14.631061138439927</v>
      </c>
      <c r="E102" s="60"/>
      <c r="F102" s="60"/>
    </row>
    <row r="103" spans="1:6" s="177" customFormat="1" ht="12" customHeight="1">
      <c r="A103" s="626"/>
      <c r="B103" s="65" t="s">
        <v>23</v>
      </c>
      <c r="C103" s="179">
        <f>datos!F226</f>
        <v>12.259635394988756</v>
      </c>
      <c r="D103" s="179">
        <f>datos!I226</f>
        <v>5.1887380092188851</v>
      </c>
      <c r="E103" s="60"/>
      <c r="F103" s="60"/>
    </row>
    <row r="104" spans="1:6" s="177" customFormat="1" ht="12" customHeight="1">
      <c r="A104" s="626"/>
      <c r="B104" s="79" t="s">
        <v>24</v>
      </c>
      <c r="C104" s="180">
        <f>datos!F227</f>
        <v>-0.24954978132234462</v>
      </c>
      <c r="D104" s="180">
        <f>datos!I227</f>
        <v>13.024633785044148</v>
      </c>
      <c r="E104" s="60"/>
      <c r="F104" s="60"/>
    </row>
    <row r="105" spans="1:6" s="177" customFormat="1" ht="12" customHeight="1">
      <c r="A105" s="626"/>
      <c r="B105" s="46" t="s">
        <v>25</v>
      </c>
      <c r="C105" s="178">
        <f>datos!F228</f>
        <v>5.0246918536957397</v>
      </c>
      <c r="D105" s="178">
        <f>datos!I228</f>
        <v>-2.8466349450412376</v>
      </c>
      <c r="E105" s="60"/>
      <c r="F105" s="60"/>
    </row>
    <row r="106" spans="1:6" s="177" customFormat="1" ht="12" customHeight="1">
      <c r="A106" s="626"/>
      <c r="B106" s="46" t="s">
        <v>26</v>
      </c>
      <c r="C106" s="178">
        <f>datos!F229</f>
        <v>-11.177448353064911</v>
      </c>
      <c r="D106" s="178">
        <f>datos!I229</f>
        <v>-1.4920559843484615</v>
      </c>
      <c r="E106" s="60"/>
      <c r="F106" s="60"/>
    </row>
    <row r="107" spans="1:6" s="177" customFormat="1" ht="12" customHeight="1">
      <c r="A107" s="626"/>
      <c r="B107" s="79" t="s">
        <v>27</v>
      </c>
      <c r="C107" s="182">
        <f>datos!F230</f>
        <v>11.527251154272733</v>
      </c>
      <c r="D107" s="180">
        <f>datos!I230</f>
        <v>9.8367471382244442</v>
      </c>
      <c r="E107" s="60"/>
      <c r="F107" s="60"/>
    </row>
    <row r="108" spans="1:6" s="177" customFormat="1" ht="12" customHeight="1">
      <c r="A108" s="626"/>
      <c r="B108" s="46" t="s">
        <v>28</v>
      </c>
      <c r="C108" s="178">
        <f>datos!F231</f>
        <v>26.722083184364198</v>
      </c>
      <c r="D108" s="178">
        <f>datos!I231</f>
        <v>4.7841004725836855</v>
      </c>
      <c r="E108" s="60"/>
      <c r="F108" s="60"/>
    </row>
    <row r="109" spans="1:6" s="177" customFormat="1" ht="12" customHeight="1">
      <c r="A109" s="626"/>
      <c r="B109" s="65" t="s">
        <v>29</v>
      </c>
      <c r="C109" s="179">
        <f>datos!F232</f>
        <v>7.1126461407753805</v>
      </c>
      <c r="D109" s="179">
        <f>datos!I232</f>
        <v>7.71237127310338</v>
      </c>
      <c r="E109" s="60"/>
      <c r="F109" s="60"/>
    </row>
    <row r="110" spans="1:6" s="177" customFormat="1" ht="12" customHeight="1">
      <c r="A110" s="626"/>
      <c r="B110" s="79" t="s">
        <v>30</v>
      </c>
      <c r="C110" s="182">
        <f>datos!F233</f>
        <v>-0.50526726492392537</v>
      </c>
      <c r="D110" s="180">
        <f>datos!I233</f>
        <v>-6.2683502720459972</v>
      </c>
      <c r="E110" s="60"/>
      <c r="F110" s="60"/>
    </row>
    <row r="111" spans="1:6" s="177" customFormat="1" ht="12" customHeight="1">
      <c r="A111" s="626"/>
      <c r="B111" s="46" t="s">
        <v>31</v>
      </c>
      <c r="C111" s="183">
        <f>datos!F234</f>
        <v>1.7423402057912263</v>
      </c>
      <c r="D111" s="178">
        <f>datos!I234</f>
        <v>-32.943709137298683</v>
      </c>
      <c r="E111" s="60"/>
      <c r="F111" s="60"/>
    </row>
    <row r="112" spans="1:6" s="177" customFormat="1" ht="12" customHeight="1">
      <c r="A112" s="627"/>
      <c r="B112" s="65" t="s">
        <v>32</v>
      </c>
      <c r="C112" s="181">
        <f>datos!F235</f>
        <v>-11.105084745762706</v>
      </c>
      <c r="D112" s="179">
        <f>datos!I235</f>
        <v>-0.49378247718518953</v>
      </c>
      <c r="E112" s="60"/>
      <c r="F112" s="60"/>
    </row>
    <row r="113" spans="1:6" s="177" customFormat="1" ht="12" customHeight="1">
      <c r="A113" s="623">
        <v>2008</v>
      </c>
      <c r="B113" s="79" t="s">
        <v>21</v>
      </c>
      <c r="C113" s="182">
        <f>datos!F236</f>
        <v>17.783785668991747</v>
      </c>
      <c r="D113" s="180">
        <f>datos!I236</f>
        <v>-10.450307974030304</v>
      </c>
      <c r="E113" s="60"/>
      <c r="F113" s="60"/>
    </row>
    <row r="114" spans="1:6" s="177" customFormat="1" ht="12" customHeight="1">
      <c r="A114" s="624"/>
      <c r="B114" s="46" t="s">
        <v>22</v>
      </c>
      <c r="C114" s="183">
        <f>datos!F237</f>
        <v>13.80060910908869</v>
      </c>
      <c r="D114" s="178">
        <f>datos!I237</f>
        <v>-11.862432564982839</v>
      </c>
      <c r="E114" s="60"/>
      <c r="F114" s="60"/>
    </row>
    <row r="115" spans="1:6" s="177" customFormat="1" ht="12" customHeight="1">
      <c r="A115" s="624"/>
      <c r="B115" s="65" t="s">
        <v>23</v>
      </c>
      <c r="C115" s="179">
        <f>datos!F238</f>
        <v>-6.1566130915966744</v>
      </c>
      <c r="D115" s="179">
        <f>datos!I238</f>
        <v>-15.473441108545028</v>
      </c>
      <c r="E115" s="60"/>
      <c r="F115" s="60"/>
    </row>
    <row r="116" spans="1:6" s="177" customFormat="1" ht="12" customHeight="1">
      <c r="A116" s="624"/>
      <c r="B116" s="79" t="s">
        <v>24</v>
      </c>
      <c r="C116" s="182">
        <f>datos!F239</f>
        <v>66.963086941944155</v>
      </c>
      <c r="D116" s="180">
        <f>datos!I239</f>
        <v>19.411679044706574</v>
      </c>
      <c r="E116" s="60"/>
      <c r="F116" s="60"/>
    </row>
    <row r="117" spans="1:6" s="177" customFormat="1" ht="12" customHeight="1">
      <c r="A117" s="624"/>
      <c r="B117" s="46" t="s">
        <v>25</v>
      </c>
      <c r="C117" s="178">
        <f>datos!F240</f>
        <v>10.268750119464043</v>
      </c>
      <c r="D117" s="178">
        <f>datos!I240</f>
        <v>-1.2597044292833148</v>
      </c>
      <c r="E117" s="60"/>
      <c r="F117" s="60"/>
    </row>
    <row r="118" spans="1:6" s="177" customFormat="1" ht="12" customHeight="1">
      <c r="A118" s="624"/>
      <c r="B118" s="65" t="s">
        <v>26</v>
      </c>
      <c r="C118" s="179">
        <f>datos!F241</f>
        <v>6.1999831958447826</v>
      </c>
      <c r="D118" s="179">
        <f>datos!I241</f>
        <v>3.6775136951919585</v>
      </c>
      <c r="E118" s="60"/>
      <c r="F118" s="60"/>
    </row>
    <row r="119" spans="1:6" s="177" customFormat="1" ht="12" customHeight="1">
      <c r="A119" s="624"/>
      <c r="B119" s="46" t="s">
        <v>27</v>
      </c>
      <c r="C119" s="178">
        <f>datos!F242</f>
        <v>28.46889981035201</v>
      </c>
      <c r="D119" s="178">
        <f>datos!I242</f>
        <v>11.186534773392554</v>
      </c>
      <c r="E119" s="60"/>
      <c r="F119" s="60"/>
    </row>
    <row r="120" spans="1:6" s="177" customFormat="1" ht="12" customHeight="1">
      <c r="A120" s="624"/>
      <c r="B120" s="46" t="s">
        <v>28</v>
      </c>
      <c r="C120" s="178">
        <f>datos!F243</f>
        <v>-16.00697575999812</v>
      </c>
      <c r="D120" s="178">
        <f>datos!I243</f>
        <v>-18.021747188928718</v>
      </c>
      <c r="E120" s="60"/>
      <c r="F120" s="60"/>
    </row>
    <row r="121" spans="1:6" s="177" customFormat="1" ht="12" customHeight="1">
      <c r="A121" s="624"/>
      <c r="B121" s="65" t="s">
        <v>29</v>
      </c>
      <c r="C121" s="179">
        <f>datos!F244</f>
        <v>-0.51877883919028145</v>
      </c>
      <c r="D121" s="179">
        <f>datos!I244</f>
        <v>-10.592017368069474</v>
      </c>
      <c r="E121" s="60"/>
      <c r="F121" s="60"/>
    </row>
    <row r="122" spans="1:6" s="177" customFormat="1" ht="12" customHeight="1">
      <c r="A122" s="624"/>
      <c r="B122" s="79" t="s">
        <v>30</v>
      </c>
      <c r="C122" s="180">
        <f>datos!F245</f>
        <v>29.975301268602571</v>
      </c>
      <c r="D122" s="180">
        <f>datos!I245</f>
        <v>0.52352580390784276</v>
      </c>
      <c r="E122" s="60"/>
      <c r="F122" s="60"/>
    </row>
    <row r="123" spans="1:6" s="177" customFormat="1" ht="12" customHeight="1">
      <c r="A123" s="624"/>
      <c r="B123" s="46" t="s">
        <v>31</v>
      </c>
      <c r="C123" s="178">
        <f>datos!F246</f>
        <v>-5.750316747184991</v>
      </c>
      <c r="D123" s="178">
        <f>datos!I246</f>
        <v>-14.30405935649568</v>
      </c>
      <c r="E123" s="60"/>
      <c r="F123" s="60"/>
    </row>
    <row r="124" spans="1:6" s="177" customFormat="1" ht="12" customHeight="1">
      <c r="A124" s="625"/>
      <c r="B124" s="65" t="s">
        <v>32</v>
      </c>
      <c r="C124" s="179">
        <f>datos!F247</f>
        <v>4.3471629042098892</v>
      </c>
      <c r="D124" s="179">
        <f>datos!I247</f>
        <v>-38.576253572356457</v>
      </c>
      <c r="E124" s="60"/>
      <c r="F124" s="60"/>
    </row>
    <row r="125" spans="1:6" s="177" customFormat="1" ht="12" customHeight="1">
      <c r="A125" s="623">
        <v>2009</v>
      </c>
      <c r="B125" s="79" t="s">
        <v>21</v>
      </c>
      <c r="C125" s="180">
        <f>datos!F248</f>
        <v>-31.33523986599004</v>
      </c>
      <c r="D125" s="180">
        <f>datos!I248</f>
        <v>-38.904122321885012</v>
      </c>
      <c r="E125" s="60"/>
      <c r="F125" s="60"/>
    </row>
    <row r="126" spans="1:6" s="177" customFormat="1" ht="12" customHeight="1">
      <c r="A126" s="624"/>
      <c r="B126" s="46" t="s">
        <v>22</v>
      </c>
      <c r="C126" s="178">
        <f>datos!F249</f>
        <v>-16.534464637885272</v>
      </c>
      <c r="D126" s="178">
        <f>datos!I249</f>
        <v>-31.643133708933256</v>
      </c>
      <c r="E126" s="60"/>
      <c r="F126" s="60"/>
    </row>
    <row r="127" spans="1:6" s="177" customFormat="1" ht="12" customHeight="1">
      <c r="A127" s="624"/>
      <c r="B127" s="65" t="s">
        <v>23</v>
      </c>
      <c r="C127" s="179">
        <f>datos!F250</f>
        <v>6.4321160267229782</v>
      </c>
      <c r="D127" s="179">
        <f>datos!I250</f>
        <v>-23.158656765214147</v>
      </c>
      <c r="E127" s="60"/>
      <c r="F127" s="60"/>
    </row>
    <row r="128" spans="1:6" s="177" customFormat="1" ht="12" customHeight="1">
      <c r="A128" s="624"/>
      <c r="B128" s="79" t="s">
        <v>24</v>
      </c>
      <c r="C128" s="180">
        <f>datos!F251</f>
        <v>-26.310616104559358</v>
      </c>
      <c r="D128" s="180">
        <f>datos!I251</f>
        <v>-40.967479674796749</v>
      </c>
      <c r="E128" s="60"/>
      <c r="F128" s="60"/>
    </row>
    <row r="129" spans="1:6" s="177" customFormat="1" ht="12" customHeight="1">
      <c r="A129" s="624"/>
      <c r="B129" s="46" t="s">
        <v>25</v>
      </c>
      <c r="C129" s="178">
        <f>datos!F252</f>
        <v>-26.877257069256967</v>
      </c>
      <c r="D129" s="178">
        <f>datos!I252</f>
        <v>-40.491249350199276</v>
      </c>
      <c r="E129" s="60"/>
      <c r="F129" s="60"/>
    </row>
    <row r="130" spans="1:6" s="177" customFormat="1" ht="12" customHeight="1">
      <c r="A130" s="624"/>
      <c r="B130" s="65" t="s">
        <v>26</v>
      </c>
      <c r="C130" s="179">
        <f>datos!F253</f>
        <v>-25.55939311068941</v>
      </c>
      <c r="D130" s="179">
        <f>datos!I253</f>
        <v>-41.213371505557426</v>
      </c>
      <c r="E130" s="60"/>
      <c r="F130" s="60"/>
    </row>
    <row r="131" spans="1:6" s="177" customFormat="1" ht="12" customHeight="1">
      <c r="A131" s="624"/>
      <c r="B131" s="79" t="s">
        <v>27</v>
      </c>
      <c r="C131" s="182">
        <f>datos!F254</f>
        <v>-38.420141122436213</v>
      </c>
      <c r="D131" s="180">
        <f>datos!I254</f>
        <v>-43.060756678241532</v>
      </c>
      <c r="E131" s="60"/>
      <c r="F131" s="60"/>
    </row>
    <row r="132" spans="1:6" s="177" customFormat="1" ht="12" customHeight="1">
      <c r="A132" s="624"/>
      <c r="B132" s="46" t="s">
        <v>28</v>
      </c>
      <c r="C132" s="183">
        <f>datos!F255</f>
        <v>4.6137393868055598</v>
      </c>
      <c r="D132" s="178">
        <f>datos!I255</f>
        <v>-1.2661089758082777</v>
      </c>
      <c r="E132" s="60"/>
      <c r="F132" s="60"/>
    </row>
    <row r="133" spans="1:6" s="177" customFormat="1" ht="12" customHeight="1">
      <c r="A133" s="624"/>
      <c r="B133" s="65" t="s">
        <v>29</v>
      </c>
      <c r="C133" s="179">
        <f>datos!F256</f>
        <v>1.400271519979035</v>
      </c>
      <c r="D133" s="179">
        <f>datos!I256</f>
        <v>-8.8022414195657266</v>
      </c>
      <c r="E133" s="60"/>
      <c r="F133" s="60"/>
    </row>
    <row r="134" spans="1:6" s="177" customFormat="1" ht="12" customHeight="1">
      <c r="A134" s="624"/>
      <c r="B134" s="79" t="s">
        <v>30</v>
      </c>
      <c r="C134" s="182">
        <f>datos!F257</f>
        <v>-14.42584167365084</v>
      </c>
      <c r="D134" s="180">
        <f>datos!I257</f>
        <v>-27.578392277352858</v>
      </c>
      <c r="E134" s="60"/>
      <c r="F134" s="60"/>
    </row>
    <row r="135" spans="1:6" s="177" customFormat="1" ht="12" customHeight="1">
      <c r="A135" s="624"/>
      <c r="B135" s="46" t="s">
        <v>31</v>
      </c>
      <c r="C135" s="183">
        <f>datos!F258</f>
        <v>2.4053530332001305</v>
      </c>
      <c r="D135" s="178">
        <f>datos!I258</f>
        <v>-9.2990342990342931</v>
      </c>
      <c r="E135" s="60"/>
      <c r="F135" s="60"/>
    </row>
    <row r="136" spans="1:6" s="177" customFormat="1" ht="12" customHeight="1">
      <c r="A136" s="625"/>
      <c r="B136" s="65" t="s">
        <v>32</v>
      </c>
      <c r="C136" s="179">
        <f>datos!F259</f>
        <v>19.693027335184922</v>
      </c>
      <c r="D136" s="179">
        <f>datos!I259</f>
        <v>16.73293291599698</v>
      </c>
      <c r="E136" s="60"/>
      <c r="F136" s="60"/>
    </row>
    <row r="137" spans="1:6" s="177" customFormat="1" ht="12" customHeight="1">
      <c r="A137" s="623">
        <v>2010</v>
      </c>
      <c r="B137" s="79" t="s">
        <v>21</v>
      </c>
      <c r="C137" s="182">
        <f>datos!F260</f>
        <v>21.733852434639189</v>
      </c>
      <c r="D137" s="180">
        <f>datos!I260</f>
        <v>34.189106952685222</v>
      </c>
      <c r="E137" s="60"/>
      <c r="F137" s="60"/>
    </row>
    <row r="138" spans="1:6" s="177" customFormat="1" ht="12" customHeight="1">
      <c r="A138" s="624"/>
      <c r="B138" s="46" t="s">
        <v>22</v>
      </c>
      <c r="C138" s="183">
        <f>datos!F261</f>
        <v>10.324396322076135</v>
      </c>
      <c r="D138" s="178">
        <f>datos!I261</f>
        <v>13.156734389309111</v>
      </c>
      <c r="E138" s="60"/>
      <c r="F138" s="60"/>
    </row>
    <row r="139" spans="1:6" s="177" customFormat="1" ht="12" customHeight="1">
      <c r="A139" s="624"/>
      <c r="B139" s="65" t="s">
        <v>23</v>
      </c>
      <c r="C139" s="179">
        <f>datos!F262</f>
        <v>14.454508333642679</v>
      </c>
      <c r="D139" s="179">
        <f>datos!I262</f>
        <v>14.110317580914767</v>
      </c>
      <c r="E139" s="60"/>
      <c r="F139" s="60"/>
    </row>
    <row r="140" spans="1:6" s="177" customFormat="1" ht="12" customHeight="1">
      <c r="A140" s="624"/>
      <c r="B140" s="79" t="s">
        <v>24</v>
      </c>
      <c r="C140" s="182">
        <f>datos!F263</f>
        <v>30.61839678014422</v>
      </c>
      <c r="D140" s="180">
        <f>datos!I263</f>
        <v>26.057016939815458</v>
      </c>
      <c r="E140" s="60"/>
      <c r="F140" s="60"/>
    </row>
    <row r="141" spans="1:6" s="177" customFormat="1" ht="12" customHeight="1">
      <c r="A141" s="624"/>
      <c r="B141" s="46" t="s">
        <v>25</v>
      </c>
      <c r="C141" s="183">
        <f>datos!F264</f>
        <v>65.838469561919212</v>
      </c>
      <c r="D141" s="178">
        <f>datos!I264</f>
        <v>43.954284050374895</v>
      </c>
      <c r="E141" s="60"/>
      <c r="F141" s="60"/>
    </row>
    <row r="142" spans="1:6" s="177" customFormat="1" ht="12" customHeight="1">
      <c r="A142" s="624"/>
      <c r="B142" s="65" t="s">
        <v>26</v>
      </c>
      <c r="C142" s="179">
        <f>datos!F265</f>
        <v>51.408212560386481</v>
      </c>
      <c r="D142" s="179">
        <f>datos!I265</f>
        <v>45.677862923440514</v>
      </c>
      <c r="E142" s="60"/>
      <c r="F142" s="60"/>
    </row>
    <row r="143" spans="1:6" s="177" customFormat="1" ht="12" customHeight="1">
      <c r="A143" s="624"/>
      <c r="B143" s="79" t="s">
        <v>27</v>
      </c>
      <c r="C143" s="182">
        <f>datos!F266</f>
        <v>58.969479038765101</v>
      </c>
      <c r="D143" s="180">
        <f>datos!I266</f>
        <v>55.014349489795912</v>
      </c>
      <c r="E143" s="60"/>
      <c r="F143" s="60"/>
    </row>
    <row r="144" spans="1:6" s="177" customFormat="1" ht="12" customHeight="1">
      <c r="A144" s="624"/>
      <c r="B144" s="46" t="s">
        <v>28</v>
      </c>
      <c r="C144" s="183">
        <f>datos!F267</f>
        <v>68.517378856393634</v>
      </c>
      <c r="D144" s="178">
        <f>datos!I267</f>
        <v>10.522097549805354</v>
      </c>
      <c r="E144" s="60"/>
      <c r="F144" s="60"/>
    </row>
    <row r="145" spans="1:6" s="177" customFormat="1" ht="12" customHeight="1">
      <c r="A145" s="624"/>
      <c r="B145" s="65" t="s">
        <v>29</v>
      </c>
      <c r="C145" s="179">
        <f>datos!F268</f>
        <v>28.406693902668323</v>
      </c>
      <c r="D145" s="179">
        <f>datos!I268</f>
        <v>5.8704557091653786</v>
      </c>
      <c r="E145" s="60"/>
      <c r="F145" s="60"/>
    </row>
    <row r="146" spans="1:6" s="177" customFormat="1" ht="12" customHeight="1">
      <c r="A146" s="624"/>
      <c r="B146" s="79" t="s">
        <v>30</v>
      </c>
      <c r="C146" s="182">
        <f>datos!F269</f>
        <v>31.363748545640433</v>
      </c>
      <c r="D146" s="180">
        <f>datos!I269</f>
        <v>20.520535579960875</v>
      </c>
      <c r="E146" s="60"/>
      <c r="F146" s="60"/>
    </row>
    <row r="147" spans="1:6" s="177" customFormat="1" ht="12" customHeight="1">
      <c r="A147" s="624"/>
      <c r="B147" s="46" t="s">
        <v>31</v>
      </c>
      <c r="C147" s="183">
        <f>datos!F270</f>
        <v>32.906279214708611</v>
      </c>
      <c r="D147" s="178">
        <f>datos!I270</f>
        <v>27.936362245678438</v>
      </c>
      <c r="E147" s="60"/>
      <c r="F147" s="60"/>
    </row>
    <row r="148" spans="1:6" s="177" customFormat="1" ht="12" customHeight="1">
      <c r="A148" s="625"/>
      <c r="B148" s="65" t="s">
        <v>32</v>
      </c>
      <c r="C148" s="179">
        <f>datos!F271</f>
        <v>27.016340587674947</v>
      </c>
      <c r="D148" s="179">
        <f>datos!I271</f>
        <v>28.107109210812364</v>
      </c>
      <c r="E148" s="60"/>
      <c r="F148" s="60"/>
    </row>
    <row r="149" spans="1:6" s="177" customFormat="1" ht="12" customHeight="1">
      <c r="A149" s="623">
        <v>2011</v>
      </c>
      <c r="B149" s="79" t="s">
        <v>21</v>
      </c>
      <c r="C149" s="182">
        <f>datos!F272</f>
        <v>27.911392826763361</v>
      </c>
      <c r="D149" s="180">
        <f>datos!I272</f>
        <v>8.2310592103398417</v>
      </c>
      <c r="E149" s="60"/>
      <c r="F149" s="60"/>
    </row>
    <row r="150" spans="1:6" s="177" customFormat="1" ht="12" customHeight="1">
      <c r="A150" s="624"/>
      <c r="B150" s="46" t="s">
        <v>22</v>
      </c>
      <c r="C150" s="183">
        <f>datos!F273</f>
        <v>25.170873430982699</v>
      </c>
      <c r="D150" s="178">
        <f>datos!I273</f>
        <v>21.071878184761104</v>
      </c>
      <c r="E150" s="60"/>
      <c r="F150" s="60"/>
    </row>
    <row r="151" spans="1:6" s="177" customFormat="1" ht="12" customHeight="1">
      <c r="A151" s="624"/>
      <c r="B151" s="65" t="s">
        <v>23</v>
      </c>
      <c r="C151" s="179">
        <f>datos!F274</f>
        <v>29.368304635632715</v>
      </c>
      <c r="D151" s="179">
        <f>datos!I274</f>
        <v>45.640247150314273</v>
      </c>
      <c r="E151" s="60"/>
      <c r="F151" s="60"/>
    </row>
    <row r="152" spans="1:6" s="177" customFormat="1" ht="12" customHeight="1">
      <c r="A152" s="624"/>
      <c r="B152" s="79" t="s">
        <v>24</v>
      </c>
      <c r="C152" s="182">
        <f>datos!F275</f>
        <v>14.807848474246587</v>
      </c>
      <c r="D152" s="180">
        <f>datos!I275</f>
        <v>24.644925161149356</v>
      </c>
      <c r="E152" s="60"/>
      <c r="F152" s="60"/>
    </row>
    <row r="153" spans="1:6" s="177" customFormat="1" ht="12" customHeight="1">
      <c r="A153" s="624"/>
      <c r="B153" s="46" t="s">
        <v>25</v>
      </c>
      <c r="C153" s="183">
        <f>datos!F276</f>
        <v>10.453090671023624</v>
      </c>
      <c r="D153" s="178">
        <f>datos!I276</f>
        <v>30.543615676359039</v>
      </c>
      <c r="E153" s="60"/>
      <c r="F153" s="60"/>
    </row>
    <row r="154" spans="1:6" s="177" customFormat="1" ht="12" customHeight="1">
      <c r="A154" s="624"/>
      <c r="B154" s="65" t="s">
        <v>26</v>
      </c>
      <c r="C154" s="179">
        <f>datos!F277</f>
        <v>39.418981222979113</v>
      </c>
      <c r="D154" s="179">
        <f>datos!I277</f>
        <v>18.450420333316941</v>
      </c>
      <c r="E154" s="60"/>
      <c r="F154" s="60"/>
    </row>
    <row r="155" spans="1:6" s="177" customFormat="1" ht="12" customHeight="1">
      <c r="A155" s="624"/>
      <c r="B155" s="79" t="s">
        <v>27</v>
      </c>
      <c r="C155" s="182">
        <f>datos!F278</f>
        <v>12.135439366939394</v>
      </c>
      <c r="D155" s="180">
        <f>datos!I278</f>
        <v>-8.7426073540752824E-2</v>
      </c>
      <c r="E155" s="60"/>
      <c r="F155" s="60"/>
    </row>
    <row r="156" spans="1:6" s="177" customFormat="1" ht="12" customHeight="1">
      <c r="A156" s="624"/>
      <c r="B156" s="46" t="s">
        <v>28</v>
      </c>
      <c r="C156" s="183">
        <f>datos!F279</f>
        <v>-7.8723404255318989</v>
      </c>
      <c r="D156" s="178">
        <f>datos!I279</f>
        <v>14.475637970924415</v>
      </c>
      <c r="E156" s="60"/>
      <c r="F156" s="60"/>
    </row>
    <row r="157" spans="1:6" s="177" customFormat="1" ht="12" customHeight="1">
      <c r="A157" s="624"/>
      <c r="B157" s="65" t="s">
        <v>29</v>
      </c>
      <c r="C157" s="179">
        <f>datos!F280</f>
        <v>10.231472113654029</v>
      </c>
      <c r="D157" s="179">
        <f>datos!I280</f>
        <v>14.625299252774893</v>
      </c>
      <c r="E157" s="60"/>
      <c r="F157" s="60"/>
    </row>
    <row r="158" spans="1:6" s="177" customFormat="1" ht="12" customHeight="1">
      <c r="A158" s="624"/>
      <c r="B158" s="79" t="s">
        <v>30</v>
      </c>
      <c r="C158" s="182">
        <f>datos!F281</f>
        <v>-5.1617474576407529</v>
      </c>
      <c r="D158" s="180">
        <f>datos!I281</f>
        <v>31.716389963799774</v>
      </c>
      <c r="E158" s="60"/>
      <c r="F158" s="60"/>
    </row>
    <row r="159" spans="1:6" s="177" customFormat="1" ht="12" customHeight="1">
      <c r="A159" s="624"/>
      <c r="B159" s="46" t="s">
        <v>31</v>
      </c>
      <c r="C159" s="178">
        <f>datos!F282</f>
        <v>2.3602200488280989</v>
      </c>
      <c r="D159" s="178">
        <f>datos!I282</f>
        <v>13.667017409603964</v>
      </c>
      <c r="E159" s="60"/>
      <c r="F159" s="60"/>
    </row>
    <row r="160" spans="1:6" s="177" customFormat="1" ht="12" customHeight="1">
      <c r="A160" s="625"/>
      <c r="B160" s="65" t="s">
        <v>32</v>
      </c>
      <c r="C160" s="179">
        <f>datos!F283</f>
        <v>-3.7244124045032412</v>
      </c>
      <c r="D160" s="179">
        <f>datos!I283</f>
        <v>6.7175788431622196</v>
      </c>
      <c r="E160" s="60"/>
      <c r="F160" s="60"/>
    </row>
    <row r="161" spans="1:6" s="177" customFormat="1" ht="12" customHeight="1">
      <c r="A161" s="623">
        <v>2012</v>
      </c>
      <c r="B161" s="79" t="s">
        <v>21</v>
      </c>
      <c r="C161" s="182">
        <f>datos!F284</f>
        <v>-1.3855850537391579</v>
      </c>
      <c r="D161" s="180">
        <f>datos!I284</f>
        <v>15.364671991619726</v>
      </c>
      <c r="E161" s="60"/>
      <c r="F161" s="60"/>
    </row>
    <row r="162" spans="1:6" s="177" customFormat="1" ht="12" customHeight="1">
      <c r="A162" s="624"/>
      <c r="B162" s="46" t="s">
        <v>22</v>
      </c>
      <c r="C162" s="178">
        <f>datos!F285</f>
        <v>1.6428126944617372</v>
      </c>
      <c r="D162" s="178">
        <f>datos!I285</f>
        <v>16.862249950485243</v>
      </c>
      <c r="E162" s="60"/>
      <c r="F162" s="60"/>
    </row>
    <row r="163" spans="1:6" s="177" customFormat="1" ht="12" customHeight="1">
      <c r="A163" s="624"/>
      <c r="B163" s="65" t="s">
        <v>23</v>
      </c>
      <c r="C163" s="179">
        <f>datos!F286</f>
        <v>-20.956177296429999</v>
      </c>
      <c r="D163" s="179">
        <f>datos!I286</f>
        <v>-20.971015817865958</v>
      </c>
      <c r="E163" s="60"/>
      <c r="F163" s="60"/>
    </row>
    <row r="164" spans="1:6" s="177" customFormat="1" ht="12" customHeight="1">
      <c r="A164" s="624"/>
      <c r="B164" s="79" t="s">
        <v>24</v>
      </c>
      <c r="C164" s="180">
        <f>datos!F287</f>
        <v>-23.705215482896968</v>
      </c>
      <c r="D164" s="180">
        <f>datos!I287</f>
        <v>-24.338775062999897</v>
      </c>
      <c r="E164" s="60"/>
      <c r="F164" s="60"/>
    </row>
    <row r="165" spans="1:6" s="177" customFormat="1" ht="12" customHeight="1">
      <c r="A165" s="624"/>
      <c r="B165" s="46" t="s">
        <v>25</v>
      </c>
      <c r="C165" s="178">
        <f>datos!F288</f>
        <v>-13.648246408696785</v>
      </c>
      <c r="D165" s="178">
        <f>datos!I288</f>
        <v>-25.124927367809413</v>
      </c>
      <c r="E165" s="60"/>
      <c r="F165" s="60"/>
    </row>
    <row r="166" spans="1:6" s="177" customFormat="1" ht="12" customHeight="1">
      <c r="A166" s="624"/>
      <c r="B166" s="65" t="s">
        <v>26</v>
      </c>
      <c r="C166" s="179">
        <f>datos!F289</f>
        <v>-21.160975833028196</v>
      </c>
      <c r="D166" s="179">
        <f>datos!I289</f>
        <v>-20.307960488088327</v>
      </c>
      <c r="E166" s="60"/>
      <c r="F166" s="60"/>
    </row>
    <row r="167" spans="1:6" s="177" customFormat="1" ht="12" customHeight="1">
      <c r="A167" s="624"/>
      <c r="B167" s="79" t="s">
        <v>27</v>
      </c>
      <c r="C167" s="180">
        <f>datos!F290</f>
        <v>-6.1040409341380215</v>
      </c>
      <c r="D167" s="180">
        <f>datos!I290</f>
        <v>-14.97323450689726</v>
      </c>
      <c r="E167" s="60"/>
      <c r="F167" s="60"/>
    </row>
    <row r="168" spans="1:6" s="177" customFormat="1" ht="12" customHeight="1">
      <c r="A168" s="624"/>
      <c r="B168" s="46" t="s">
        <v>28</v>
      </c>
      <c r="C168" s="178">
        <f>datos!F291</f>
        <v>-18.794595153562444</v>
      </c>
      <c r="D168" s="178">
        <f>datos!I291</f>
        <v>-34.976320472987233</v>
      </c>
      <c r="E168" s="60"/>
      <c r="F168" s="60"/>
    </row>
    <row r="169" spans="1:6" s="177" customFormat="1" ht="12" customHeight="1">
      <c r="A169" s="624"/>
      <c r="B169" s="65" t="s">
        <v>29</v>
      </c>
      <c r="C169" s="179">
        <f>datos!F292</f>
        <v>-26.712155063100052</v>
      </c>
      <c r="D169" s="179">
        <f>datos!I292</f>
        <v>-25.596506402818509</v>
      </c>
      <c r="E169" s="60"/>
      <c r="F169" s="60"/>
    </row>
    <row r="170" spans="1:6" s="177" customFormat="1" ht="12" customHeight="1">
      <c r="A170" s="624"/>
      <c r="B170" s="46" t="s">
        <v>30</v>
      </c>
      <c r="C170" s="182">
        <f>datos!F293</f>
        <v>-2.6262540504591758</v>
      </c>
      <c r="D170" s="178">
        <f>datos!I293</f>
        <v>-35.097329365605866</v>
      </c>
      <c r="E170" s="60"/>
      <c r="F170" s="60"/>
    </row>
    <row r="171" spans="1:6" s="177" customFormat="1" ht="12" customHeight="1">
      <c r="A171" s="624"/>
      <c r="B171" s="46" t="s">
        <v>31</v>
      </c>
      <c r="C171" s="183">
        <f>datos!F294</f>
        <v>-3.1095204008589894</v>
      </c>
      <c r="D171" s="178">
        <f>datos!I294</f>
        <v>-26.978182659737861</v>
      </c>
      <c r="E171" s="60"/>
      <c r="F171" s="60"/>
    </row>
    <row r="172" spans="1:6" s="177" customFormat="1" ht="12" customHeight="1">
      <c r="A172" s="625"/>
      <c r="B172" s="65" t="s">
        <v>32</v>
      </c>
      <c r="C172" s="179">
        <f>datos!F295</f>
        <v>-6.599420753021068</v>
      </c>
      <c r="D172" s="179">
        <f>datos!I295</f>
        <v>-26.718791412668963</v>
      </c>
      <c r="E172" s="60"/>
      <c r="F172" s="60"/>
    </row>
    <row r="173" spans="1:6" s="177" customFormat="1" ht="12" customHeight="1">
      <c r="A173" s="623">
        <v>2013</v>
      </c>
      <c r="B173" s="79" t="s">
        <v>21</v>
      </c>
      <c r="C173" s="182">
        <f>datos!F296</f>
        <v>-1.0634738973501312</v>
      </c>
      <c r="D173" s="180">
        <f>datos!I296</f>
        <v>-26.225824026150914</v>
      </c>
      <c r="E173" s="60"/>
      <c r="F173" s="60"/>
    </row>
    <row r="174" spans="1:6" s="177" customFormat="1" ht="12" customHeight="1">
      <c r="A174" s="624"/>
      <c r="B174" s="46" t="s">
        <v>22</v>
      </c>
      <c r="C174" s="178">
        <f>datos!F297</f>
        <v>-1.131076282600707</v>
      </c>
      <c r="D174" s="178">
        <f>datos!I297</f>
        <v>-28.830794652882229</v>
      </c>
      <c r="E174" s="60"/>
      <c r="F174" s="60"/>
    </row>
    <row r="175" spans="1:6" s="177" customFormat="1" ht="12" customHeight="1">
      <c r="A175" s="624"/>
      <c r="B175" s="65" t="s">
        <v>23</v>
      </c>
      <c r="C175" s="179">
        <f>datos!F298</f>
        <v>-2.1297852770465364</v>
      </c>
      <c r="D175" s="179">
        <f>datos!I298</f>
        <v>-22.016798944859673</v>
      </c>
      <c r="E175" s="60"/>
      <c r="F175" s="60"/>
    </row>
    <row r="176" spans="1:6" s="177" customFormat="1" ht="12" customHeight="1">
      <c r="A176" s="624"/>
      <c r="B176" s="79" t="s">
        <v>24</v>
      </c>
      <c r="C176" s="180">
        <f>datos!F299</f>
        <v>8.4794518038073363</v>
      </c>
      <c r="D176" s="180">
        <f>datos!I299</f>
        <v>-6.9508804448563444</v>
      </c>
      <c r="E176" s="60"/>
      <c r="F176" s="60"/>
    </row>
    <row r="177" spans="1:6" s="177" customFormat="1" ht="12" customHeight="1">
      <c r="A177" s="624"/>
      <c r="B177" s="46" t="s">
        <v>25</v>
      </c>
      <c r="C177" s="178">
        <f>datos!F300</f>
        <v>-0.30873448834003447</v>
      </c>
      <c r="D177" s="178">
        <f>datos!I300</f>
        <v>-14.747270940038282</v>
      </c>
      <c r="E177" s="60"/>
      <c r="F177" s="60"/>
    </row>
    <row r="178" spans="1:6" s="177" customFormat="1" ht="12" customHeight="1">
      <c r="A178" s="624"/>
      <c r="B178" s="65" t="s">
        <v>26</v>
      </c>
      <c r="C178" s="179">
        <f>datos!F301</f>
        <v>4.362908024789891</v>
      </c>
      <c r="D178" s="179">
        <f>datos!I301</f>
        <v>-8.7573563876881426</v>
      </c>
      <c r="E178" s="60"/>
      <c r="F178" s="60"/>
    </row>
    <row r="179" spans="1:6" s="177" customFormat="1" ht="12" customHeight="1">
      <c r="A179" s="624"/>
      <c r="B179" s="79" t="s">
        <v>27</v>
      </c>
      <c r="C179" s="180">
        <f>datos!F302</f>
        <v>2.8277500261990607</v>
      </c>
      <c r="D179" s="180">
        <f>datos!I302</f>
        <v>-9.9975785459168183</v>
      </c>
      <c r="E179" s="60"/>
      <c r="F179" s="60"/>
    </row>
    <row r="180" spans="1:6" s="177" customFormat="1" ht="12" customHeight="1">
      <c r="A180" s="624"/>
      <c r="B180" s="46" t="s">
        <v>28</v>
      </c>
      <c r="C180" s="178">
        <f>datos!F303</f>
        <v>21.024258760107806</v>
      </c>
      <c r="D180" s="178">
        <f>datos!I303</f>
        <v>2.444794952681395</v>
      </c>
      <c r="E180" s="60"/>
      <c r="F180" s="60"/>
    </row>
    <row r="181" spans="1:6" s="177" customFormat="1" ht="12" customHeight="1">
      <c r="A181" s="624"/>
      <c r="B181" s="65" t="s">
        <v>29</v>
      </c>
      <c r="C181" s="179">
        <f>datos!F304</f>
        <v>11.07339419305935</v>
      </c>
      <c r="D181" s="179">
        <f>datos!I304</f>
        <v>5.8523307247362988</v>
      </c>
      <c r="E181" s="60"/>
      <c r="F181" s="60"/>
    </row>
    <row r="182" spans="1:6" s="177" customFormat="1" ht="12" customHeight="1">
      <c r="A182" s="624"/>
      <c r="B182" s="46" t="s">
        <v>30</v>
      </c>
      <c r="C182" s="182">
        <f>datos!F305</f>
        <v>9.0198357916152041</v>
      </c>
      <c r="D182" s="178">
        <f>datos!I305</f>
        <v>13.994509666491428</v>
      </c>
      <c r="E182" s="60"/>
      <c r="F182" s="60"/>
    </row>
    <row r="183" spans="1:6" s="177" customFormat="1" ht="12" customHeight="1">
      <c r="A183" s="624"/>
      <c r="B183" s="46" t="s">
        <v>31</v>
      </c>
      <c r="C183" s="178">
        <f>datos!F306</f>
        <v>-10.483465823458127</v>
      </c>
      <c r="D183" s="178">
        <f>datos!I306</f>
        <v>-2.1522415581422094</v>
      </c>
      <c r="E183" s="60"/>
      <c r="F183" s="60"/>
    </row>
    <row r="184" spans="1:6" s="177" customFormat="1" ht="12" customHeight="1">
      <c r="A184" s="625"/>
      <c r="B184" s="65" t="s">
        <v>32</v>
      </c>
      <c r="C184" s="179">
        <f>datos!F307</f>
        <v>-2.1085947691452334</v>
      </c>
      <c r="D184" s="179">
        <f>datos!I307</f>
        <v>7.7796665340518656</v>
      </c>
      <c r="E184" s="60"/>
      <c r="F184" s="60"/>
    </row>
    <row r="185" spans="1:6" s="177" customFormat="1" ht="12" customHeight="1">
      <c r="A185" s="623">
        <v>2014</v>
      </c>
      <c r="B185" s="79" t="s">
        <v>21</v>
      </c>
      <c r="C185" s="182">
        <f>datos!F308</f>
        <v>8.9480521791746259</v>
      </c>
      <c r="D185" s="180">
        <f>datos!I308</f>
        <v>2.3385334933382351</v>
      </c>
      <c r="E185" s="60"/>
      <c r="F185" s="60"/>
    </row>
    <row r="186" spans="1:6" s="177" customFormat="1" ht="12" customHeight="1">
      <c r="A186" s="624"/>
      <c r="B186" s="46" t="s">
        <v>22</v>
      </c>
      <c r="C186" s="178">
        <f>datos!F309</f>
        <v>10.206356332337396</v>
      </c>
      <c r="D186" s="178">
        <f>datos!I309</f>
        <v>1.1341310948383754</v>
      </c>
      <c r="E186" s="60"/>
      <c r="F186" s="60"/>
    </row>
    <row r="187" spans="1:6" s="177" customFormat="1" ht="12" customHeight="1">
      <c r="A187" s="624"/>
      <c r="B187" s="65" t="s">
        <v>23</v>
      </c>
      <c r="C187" s="179">
        <f>datos!F310</f>
        <v>11.574171595236171</v>
      </c>
      <c r="D187" s="179">
        <f>datos!I310</f>
        <v>9.5424603881075321</v>
      </c>
      <c r="E187" s="60"/>
      <c r="F187" s="60"/>
    </row>
    <row r="188" spans="1:6" s="177" customFormat="1" ht="12" customHeight="1">
      <c r="A188" s="624"/>
      <c r="B188" s="79" t="s">
        <v>24</v>
      </c>
      <c r="C188" s="180">
        <f>datos!F311</f>
        <v>21.083655648825285</v>
      </c>
      <c r="D188" s="180">
        <f>datos!I311</f>
        <v>6.7199950199203329</v>
      </c>
      <c r="E188" s="60"/>
      <c r="F188" s="60"/>
    </row>
    <row r="189" spans="1:6" s="177" customFormat="1" ht="12" customHeight="1">
      <c r="A189" s="624"/>
      <c r="B189" s="46" t="s">
        <v>25</v>
      </c>
      <c r="C189" s="178">
        <f>datos!F312</f>
        <v>3.0292552391834038</v>
      </c>
      <c r="D189" s="178">
        <f>datos!I312</f>
        <v>18.524137512516315</v>
      </c>
      <c r="E189" s="60"/>
      <c r="F189" s="60"/>
    </row>
    <row r="190" spans="1:6" s="177" customFormat="1" ht="12" customHeight="1">
      <c r="A190" s="624"/>
      <c r="B190" s="65" t="s">
        <v>26</v>
      </c>
      <c r="C190" s="179">
        <f>datos!F313</f>
        <v>0.15715179751061292</v>
      </c>
      <c r="D190" s="179">
        <f>datos!I313</f>
        <v>11.940980050800555</v>
      </c>
      <c r="E190" s="60"/>
      <c r="F190" s="60"/>
    </row>
    <row r="191" spans="1:6" s="177" customFormat="1" ht="12" customHeight="1">
      <c r="A191" s="624"/>
      <c r="B191" s="79" t="s">
        <v>27</v>
      </c>
      <c r="C191" s="180">
        <f>datos!F314</f>
        <v>24.902756781546721</v>
      </c>
      <c r="D191" s="180">
        <f>datos!I314</f>
        <v>15.026063561459546</v>
      </c>
      <c r="E191" s="60"/>
      <c r="F191" s="60"/>
    </row>
    <row r="192" spans="1:6" s="177" customFormat="1" ht="12" customHeight="1">
      <c r="A192" s="624"/>
      <c r="B192" s="46" t="s">
        <v>28</v>
      </c>
      <c r="C192" s="178">
        <f>datos!F315</f>
        <v>-16.589797099416025</v>
      </c>
      <c r="D192" s="178">
        <f>datos!I315</f>
        <v>-1.6890820993524458</v>
      </c>
      <c r="E192" s="60"/>
      <c r="F192" s="60"/>
    </row>
    <row r="193" spans="1:6" s="177" customFormat="1" ht="12" customHeight="1">
      <c r="A193" s="624"/>
      <c r="B193" s="65" t="s">
        <v>29</v>
      </c>
      <c r="C193" s="179">
        <f>datos!F316</f>
        <v>19.406284307034994</v>
      </c>
      <c r="D193" s="179">
        <f>datos!I316</f>
        <v>3.5840565734490459</v>
      </c>
      <c r="E193" s="60"/>
      <c r="F193" s="60"/>
    </row>
    <row r="194" spans="1:6" s="177" customFormat="1" ht="12" customHeight="1">
      <c r="A194" s="624"/>
      <c r="B194" s="46" t="s">
        <v>30</v>
      </c>
      <c r="C194" s="178">
        <f>datos!F317</f>
        <v>1.1596598331156116</v>
      </c>
      <c r="D194" s="178">
        <f>datos!I317</f>
        <v>4.2706358559204904</v>
      </c>
      <c r="E194" s="60"/>
      <c r="F194" s="60"/>
    </row>
    <row r="195" spans="1:6" s="177" customFormat="1" ht="12" customHeight="1">
      <c r="A195" s="624"/>
      <c r="B195" s="46" t="s">
        <v>31</v>
      </c>
      <c r="C195" s="178">
        <f>datos!F318</f>
        <v>13.021804796725146</v>
      </c>
      <c r="D195" s="178">
        <f>datos!I318</f>
        <v>5.4562586496275101</v>
      </c>
      <c r="E195" s="60"/>
      <c r="F195" s="60"/>
    </row>
    <row r="196" spans="1:6" s="177" customFormat="1" ht="12" customHeight="1">
      <c r="A196" s="625"/>
      <c r="B196" s="65" t="s">
        <v>32</v>
      </c>
      <c r="C196" s="179">
        <f>datos!F319</f>
        <v>19.397050791916982</v>
      </c>
      <c r="D196" s="179">
        <f>datos!I319</f>
        <v>-4.3154362416107483</v>
      </c>
      <c r="E196" s="60"/>
      <c r="F196" s="60"/>
    </row>
    <row r="197" spans="1:6" s="177" customFormat="1" ht="12" customHeight="1">
      <c r="A197" s="623">
        <v>2015</v>
      </c>
      <c r="B197" s="46" t="s">
        <v>21</v>
      </c>
      <c r="C197" s="178">
        <f>datos!F320</f>
        <v>7.7835312566360004</v>
      </c>
      <c r="D197" s="178">
        <f>datos!I320</f>
        <v>3.292341922487152</v>
      </c>
      <c r="E197" s="60"/>
      <c r="F197" s="60"/>
    </row>
    <row r="198" spans="1:6" s="177" customFormat="1" ht="12" customHeight="1">
      <c r="A198" s="624"/>
      <c r="B198" s="46" t="s">
        <v>22</v>
      </c>
      <c r="C198" s="178">
        <f>datos!F321</f>
        <v>5.5415086388537871</v>
      </c>
      <c r="D198" s="178">
        <f>datos!I321</f>
        <v>12.906548933038998</v>
      </c>
      <c r="E198" s="60"/>
      <c r="F198" s="60"/>
    </row>
    <row r="199" spans="1:6" s="177" customFormat="1" ht="12" customHeight="1">
      <c r="A199" s="624"/>
      <c r="B199" s="65" t="s">
        <v>23</v>
      </c>
      <c r="C199" s="179">
        <f>datos!F322</f>
        <v>12.928054837491644</v>
      </c>
      <c r="D199" s="179">
        <f>datos!I322</f>
        <v>9.8623977463567769</v>
      </c>
      <c r="E199" s="60"/>
      <c r="F199" s="60"/>
    </row>
    <row r="200" spans="1:6" s="177" customFormat="1" ht="12" customHeight="1">
      <c r="A200" s="624"/>
      <c r="B200" s="79" t="s">
        <v>24</v>
      </c>
      <c r="C200" s="178">
        <f>datos!F323</f>
        <v>1.5009066815455441</v>
      </c>
      <c r="D200" s="178">
        <f>datos!I323</f>
        <v>0.73205588123779197</v>
      </c>
      <c r="E200" s="60"/>
      <c r="F200" s="60"/>
    </row>
    <row r="201" spans="1:6" s="177" customFormat="1" ht="12" customHeight="1">
      <c r="A201" s="624"/>
      <c r="B201" s="46" t="s">
        <v>25</v>
      </c>
      <c r="C201" s="178">
        <f>datos!F324</f>
        <v>16.708738855733742</v>
      </c>
      <c r="D201" s="178">
        <f>datos!I324</f>
        <v>3.5379652859556687</v>
      </c>
      <c r="E201" s="60"/>
      <c r="F201" s="60"/>
    </row>
    <row r="202" spans="1:6" s="177" customFormat="1" ht="12" customHeight="1">
      <c r="A202" s="624"/>
      <c r="B202" s="65" t="s">
        <v>26</v>
      </c>
      <c r="C202" s="179">
        <f>datos!F325</f>
        <v>21.289122163903485</v>
      </c>
      <c r="D202" s="179">
        <f>datos!I325</f>
        <v>9.2267292150014057</v>
      </c>
      <c r="E202" s="60"/>
      <c r="F202" s="60"/>
    </row>
    <row r="203" spans="1:6" s="177" customFormat="1" ht="12" customHeight="1">
      <c r="A203" s="624"/>
      <c r="B203" s="46" t="s">
        <v>27</v>
      </c>
      <c r="C203" s="178">
        <f>datos!F326</f>
        <v>-6.1277776266761013</v>
      </c>
      <c r="D203" s="178">
        <f>datos!I326</f>
        <v>8.3326024032979618</v>
      </c>
      <c r="E203" s="60"/>
      <c r="F203" s="60"/>
    </row>
    <row r="204" spans="1:6" s="177" customFormat="1" ht="12" customHeight="1">
      <c r="A204" s="624"/>
      <c r="B204" s="46" t="s">
        <v>28</v>
      </c>
      <c r="C204" s="178">
        <f>datos!F327</f>
        <v>1.1059016462376281</v>
      </c>
      <c r="D204" s="178">
        <f>datos!I327</f>
        <v>20.658682634730539</v>
      </c>
      <c r="E204" s="60"/>
      <c r="F204" s="60"/>
    </row>
    <row r="205" spans="1:6" s="177" customFormat="1" ht="12" customHeight="1">
      <c r="A205" s="624"/>
      <c r="B205" s="65" t="s">
        <v>29</v>
      </c>
      <c r="C205" s="179">
        <f>datos!F328</f>
        <v>-12.245455787891224</v>
      </c>
      <c r="D205" s="179">
        <f>datos!I328</f>
        <v>16.495991724851322</v>
      </c>
      <c r="E205" s="60"/>
      <c r="F205" s="60"/>
    </row>
    <row r="206" spans="1:6" s="177" customFormat="1" ht="12" customHeight="1">
      <c r="A206" s="624"/>
      <c r="B206" s="46" t="s">
        <v>30</v>
      </c>
      <c r="C206" s="178">
        <f>datos!F329</f>
        <v>-0.8037737837980119</v>
      </c>
      <c r="D206" s="178">
        <f>datos!I329</f>
        <v>8.2479545957101728</v>
      </c>
      <c r="E206" s="60"/>
      <c r="F206" s="60"/>
    </row>
    <row r="207" spans="1:6" s="177" customFormat="1" ht="12" customHeight="1">
      <c r="A207" s="624"/>
      <c r="B207" s="46" t="s">
        <v>31</v>
      </c>
      <c r="C207" s="178">
        <f>datos!F330</f>
        <v>6.5442808739338609</v>
      </c>
      <c r="D207" s="178">
        <f>datos!I330</f>
        <v>15.770369129390737</v>
      </c>
      <c r="E207" s="60"/>
      <c r="F207" s="60"/>
    </row>
    <row r="208" spans="1:6" s="177" customFormat="1" ht="12" customHeight="1">
      <c r="A208" s="625"/>
      <c r="B208" s="65" t="s">
        <v>32</v>
      </c>
      <c r="C208" s="179">
        <f>datos!F331</f>
        <v>7.9683097303033801</v>
      </c>
      <c r="D208" s="179">
        <f>datos!I331</f>
        <v>15.399452900329669</v>
      </c>
      <c r="E208" s="60"/>
      <c r="F208" s="60"/>
    </row>
    <row r="209" spans="1:6" s="177" customFormat="1" ht="12" customHeight="1">
      <c r="A209" s="623">
        <v>2016</v>
      </c>
      <c r="B209" s="46" t="s">
        <v>21</v>
      </c>
      <c r="C209" s="178">
        <f>datos!F332</f>
        <v>-9.6493089233753775</v>
      </c>
      <c r="D209" s="178">
        <f>datos!I332</f>
        <v>0.95476509285672417</v>
      </c>
      <c r="E209" s="60"/>
      <c r="F209" s="60"/>
    </row>
    <row r="210" spans="1:6" s="177" customFormat="1" ht="12" customHeight="1">
      <c r="A210" s="624"/>
      <c r="B210" s="46" t="s">
        <v>22</v>
      </c>
      <c r="C210" s="178">
        <f>datos!F333</f>
        <v>-8.2944034072003792</v>
      </c>
      <c r="D210" s="178">
        <f>datos!I333</f>
        <v>4.5203336809176209</v>
      </c>
      <c r="E210" s="60"/>
      <c r="F210" s="60"/>
    </row>
    <row r="211" spans="1:6" s="177" customFormat="1" ht="12" customHeight="1">
      <c r="A211" s="624"/>
      <c r="B211" s="65" t="s">
        <v>23</v>
      </c>
      <c r="C211" s="179">
        <f>datos!F334</f>
        <v>-6.9110082304526754</v>
      </c>
      <c r="D211" s="179">
        <f>datos!I334</f>
        <v>-7.9217929436130046</v>
      </c>
      <c r="E211" s="60"/>
      <c r="F211" s="60"/>
    </row>
    <row r="212" spans="1:6" s="177" customFormat="1" ht="12" customHeight="1">
      <c r="A212" s="624"/>
      <c r="B212" s="46" t="s">
        <v>24</v>
      </c>
      <c r="C212" s="178">
        <f>datos!F335</f>
        <v>7.4718962152653612</v>
      </c>
      <c r="D212" s="178">
        <f>datos!I335</f>
        <v>24.503445480340492</v>
      </c>
      <c r="E212" s="60"/>
      <c r="F212" s="60"/>
    </row>
    <row r="213" spans="1:6" s="177" customFormat="1" ht="12" customHeight="1">
      <c r="A213" s="624"/>
      <c r="B213" s="46" t="s">
        <v>25</v>
      </c>
      <c r="C213" s="178">
        <f>datos!F336</f>
        <v>9.5031506301260329</v>
      </c>
      <c r="D213" s="178">
        <f>datos!I336</f>
        <v>6.8094154880822932</v>
      </c>
      <c r="E213" s="60"/>
      <c r="F213" s="60"/>
    </row>
    <row r="214" spans="1:6" s="177" customFormat="1" ht="12" customHeight="1">
      <c r="A214" s="624"/>
      <c r="B214" s="65" t="s">
        <v>26</v>
      </c>
      <c r="C214" s="179">
        <f>datos!F337</f>
        <v>-8.3720663995420672</v>
      </c>
      <c r="D214" s="179">
        <f>datos!I337</f>
        <v>-0.14938611642781874</v>
      </c>
      <c r="E214" s="60"/>
      <c r="F214" s="60"/>
    </row>
    <row r="215" spans="1:6" s="177" customFormat="1" ht="12" customHeight="1">
      <c r="A215" s="624"/>
      <c r="B215" s="46" t="s">
        <v>27</v>
      </c>
      <c r="C215" s="178">
        <f>datos!F338</f>
        <v>-23.616503447876227</v>
      </c>
      <c r="D215" s="178">
        <f>datos!I338</f>
        <v>-28.2865085148301</v>
      </c>
      <c r="E215" s="60"/>
      <c r="F215" s="60"/>
    </row>
    <row r="216" spans="1:6" s="177" customFormat="1" ht="12" customHeight="1">
      <c r="A216" s="624"/>
      <c r="B216" s="46" t="s">
        <v>28</v>
      </c>
      <c r="C216" s="178">
        <f>datos!F339</f>
        <v>33.514941046809035</v>
      </c>
      <c r="D216" s="178">
        <f>datos!I339</f>
        <v>31.811414392059547</v>
      </c>
      <c r="E216" s="60"/>
      <c r="F216" s="60"/>
    </row>
    <row r="217" spans="1:6" s="177" customFormat="1" ht="12" customHeight="1">
      <c r="A217" s="624"/>
      <c r="B217" s="65" t="s">
        <v>29</v>
      </c>
      <c r="C217" s="179">
        <f>datos!F340</f>
        <v>3.2110546360663239</v>
      </c>
      <c r="D217" s="179">
        <f>datos!I340</f>
        <v>-12.195609225509996</v>
      </c>
      <c r="E217" s="60"/>
      <c r="F217" s="60"/>
    </row>
    <row r="218" spans="1:6" s="177" customFormat="1" ht="12" customHeight="1">
      <c r="A218" s="624"/>
      <c r="B218" s="46" t="s">
        <v>30</v>
      </c>
      <c r="C218" s="178">
        <f>datos!F341</f>
        <v>-1.244653436412424</v>
      </c>
      <c r="D218" s="178">
        <f>datos!I341</f>
        <v>-9.9686776521857432</v>
      </c>
      <c r="E218" s="60"/>
      <c r="F218" s="60"/>
    </row>
    <row r="219" spans="1:6" s="177" customFormat="1" ht="12" customHeight="1">
      <c r="A219" s="624"/>
      <c r="B219" s="46" t="s">
        <v>31</v>
      </c>
      <c r="C219" s="178">
        <f>datos!F342</f>
        <v>4.8359902951215172</v>
      </c>
      <c r="D219" s="178">
        <f>datos!I342</f>
        <v>1.6255848728956579</v>
      </c>
      <c r="E219" s="60"/>
      <c r="F219" s="60"/>
    </row>
    <row r="220" spans="1:6" s="177" customFormat="1" ht="12" customHeight="1">
      <c r="A220" s="625"/>
      <c r="B220" s="65" t="s">
        <v>32</v>
      </c>
      <c r="C220" s="179">
        <f>datos!F343</f>
        <v>-4.5332067989628744</v>
      </c>
      <c r="D220" s="179">
        <f>datos!I343</f>
        <v>-6.7770855493086142</v>
      </c>
      <c r="E220" s="60"/>
      <c r="F220" s="60"/>
    </row>
    <row r="221" spans="1:6" s="177" customFormat="1" ht="12" customHeight="1">
      <c r="A221" s="623">
        <v>2017</v>
      </c>
      <c r="B221" s="46" t="s">
        <v>21</v>
      </c>
      <c r="C221" s="178">
        <f>datos!F344</f>
        <v>11.511817099149567</v>
      </c>
      <c r="D221" s="178">
        <f>datos!I344</f>
        <v>9.2266881956057922</v>
      </c>
      <c r="E221" s="60"/>
      <c r="F221" s="60"/>
    </row>
    <row r="222" spans="1:6" s="177" customFormat="1" ht="12" customHeight="1">
      <c r="A222" s="624"/>
      <c r="B222" s="46" t="s">
        <v>22</v>
      </c>
      <c r="C222" s="178">
        <f>datos!F345</f>
        <v>2.3729010347880442</v>
      </c>
      <c r="D222" s="178">
        <f>datos!I345</f>
        <v>-1.2745049134533892</v>
      </c>
      <c r="E222" s="60"/>
      <c r="F222" s="60"/>
    </row>
    <row r="223" spans="1:6" s="177" customFormat="1" ht="12" customHeight="1">
      <c r="A223" s="624"/>
      <c r="B223" s="65" t="s">
        <v>23</v>
      </c>
      <c r="C223" s="179">
        <f>datos!F346</f>
        <v>10.122123062470646</v>
      </c>
      <c r="D223" s="179">
        <f>datos!I346</f>
        <v>17.120976811438982</v>
      </c>
      <c r="E223" s="60"/>
      <c r="F223" s="60"/>
    </row>
    <row r="224" spans="1:6" s="177" customFormat="1" ht="12" customHeight="1">
      <c r="A224" s="624"/>
      <c r="B224" s="46" t="s">
        <v>24</v>
      </c>
      <c r="C224" s="178">
        <f>datos!F347</f>
        <v>-19.047862613966203</v>
      </c>
      <c r="D224" s="178">
        <f>datos!I347</f>
        <v>-9.9300016278691121</v>
      </c>
      <c r="E224" s="60"/>
      <c r="F224" s="60"/>
    </row>
    <row r="225" spans="1:6" s="177" customFormat="1" ht="12" customHeight="1">
      <c r="A225" s="624"/>
      <c r="B225" s="46" t="s">
        <v>25</v>
      </c>
      <c r="C225" s="178">
        <f>datos!F348</f>
        <v>-12.918878803448075</v>
      </c>
      <c r="D225" s="178">
        <f>datos!I348</f>
        <v>5.169220797259122</v>
      </c>
      <c r="E225" s="60"/>
      <c r="F225" s="60"/>
    </row>
    <row r="226" spans="1:6" s="177" customFormat="1" ht="12" customHeight="1">
      <c r="A226" s="624"/>
      <c r="B226" s="65" t="s">
        <v>26</v>
      </c>
      <c r="C226" s="179">
        <f>datos!F349</f>
        <v>5.7623349200994545</v>
      </c>
      <c r="D226" s="179">
        <f>datos!I349</f>
        <v>-11.531628407125149</v>
      </c>
      <c r="E226" s="60"/>
      <c r="F226" s="60"/>
    </row>
    <row r="227" spans="1:6" s="177" customFormat="1" ht="12" customHeight="1">
      <c r="A227" s="624"/>
      <c r="B227" s="46" t="s">
        <v>27</v>
      </c>
      <c r="C227" s="178">
        <f>datos!F350</f>
        <v>-3.5049121875355693</v>
      </c>
      <c r="D227" s="178">
        <f>datos!I350</f>
        <v>5.103116062020141</v>
      </c>
      <c r="E227" s="60"/>
      <c r="F227" s="60"/>
    </row>
    <row r="228" spans="1:6" s="177" customFormat="1" ht="12" customHeight="1">
      <c r="A228" s="624"/>
      <c r="B228" s="46" t="s">
        <v>28</v>
      </c>
      <c r="C228" s="178">
        <f>datos!F351</f>
        <v>-21.717596486309688</v>
      </c>
      <c r="D228" s="178">
        <f>datos!I351</f>
        <v>-27.389365152919364</v>
      </c>
      <c r="E228" s="60"/>
      <c r="F228" s="60"/>
    </row>
    <row r="229" spans="1:6" s="177" customFormat="1" ht="12" customHeight="1">
      <c r="A229" s="624"/>
      <c r="B229" s="65" t="s">
        <v>29</v>
      </c>
      <c r="C229" s="179">
        <f>datos!F352</f>
        <v>-19.070220441981366</v>
      </c>
      <c r="D229" s="179">
        <f>datos!I352</f>
        <v>-3.8832006067501035</v>
      </c>
      <c r="E229" s="60"/>
      <c r="F229" s="60"/>
    </row>
    <row r="230" spans="1:6" s="177" customFormat="1" ht="12" customHeight="1">
      <c r="A230" s="624"/>
      <c r="B230" s="46" t="s">
        <v>30</v>
      </c>
      <c r="C230" s="178">
        <f>datos!F353</f>
        <v>0.83260474813369179</v>
      </c>
      <c r="D230" s="178">
        <f>datos!I353</f>
        <v>-0.90757827862654183</v>
      </c>
      <c r="E230" s="60"/>
      <c r="F230" s="60"/>
    </row>
    <row r="231" spans="1:6" s="177" customFormat="1" ht="12" customHeight="1">
      <c r="A231" s="624"/>
      <c r="B231" s="46" t="s">
        <v>31</v>
      </c>
      <c r="C231" s="178">
        <f>datos!F354</f>
        <v>-0.86034439926254702</v>
      </c>
      <c r="D231" s="178">
        <f>datos!I354</f>
        <v>-6.9346876779950666</v>
      </c>
      <c r="E231" s="60"/>
      <c r="F231" s="60"/>
    </row>
    <row r="232" spans="1:6" s="177" customFormat="1" ht="12" customHeight="1">
      <c r="A232" s="625"/>
      <c r="B232" s="65" t="s">
        <v>32</v>
      </c>
      <c r="C232" s="179">
        <f>datos!F355</f>
        <v>4.2212518195050786</v>
      </c>
      <c r="D232" s="179">
        <f>datos!I355</f>
        <v>11.400162999185003</v>
      </c>
      <c r="E232" s="60"/>
      <c r="F232" s="60"/>
    </row>
    <row r="233" spans="1:6" s="177" customFormat="1" ht="12" customHeight="1">
      <c r="A233" s="623">
        <v>2018</v>
      </c>
      <c r="B233" s="46" t="s">
        <v>21</v>
      </c>
      <c r="C233" s="178">
        <f>datos!F356</f>
        <v>5.5505415162454996</v>
      </c>
      <c r="D233" s="178">
        <f>datos!I356</f>
        <v>2.1566971120849043</v>
      </c>
      <c r="E233" s="60"/>
      <c r="F233" s="60"/>
    </row>
    <row r="234" spans="1:6" s="177" customFormat="1" ht="12" customHeight="1">
      <c r="A234" s="624"/>
      <c r="B234" s="46" t="s">
        <v>22</v>
      </c>
      <c r="C234" s="178">
        <f>datos!F357</f>
        <v>10.955796875443014</v>
      </c>
      <c r="D234" s="178">
        <f>datos!I357</f>
        <v>5.4392036985574599</v>
      </c>
      <c r="E234" s="60"/>
      <c r="F234" s="60"/>
    </row>
    <row r="235" spans="1:6" s="177" customFormat="1" ht="12" customHeight="1">
      <c r="A235" s="624"/>
      <c r="B235" s="65" t="s">
        <v>23</v>
      </c>
      <c r="C235" s="179">
        <f>datos!F358</f>
        <v>1.6045061658700455</v>
      </c>
      <c r="D235" s="179">
        <f>datos!I358</f>
        <v>2.0347508001829162</v>
      </c>
      <c r="E235" s="60"/>
      <c r="F235" s="60"/>
    </row>
    <row r="236" spans="1:6" s="177" customFormat="1" ht="12" customHeight="1">
      <c r="A236" s="624"/>
      <c r="B236" s="46" t="s">
        <v>24</v>
      </c>
      <c r="C236" s="178">
        <f>datos!F359</f>
        <v>23.987868640118769</v>
      </c>
      <c r="D236" s="178">
        <f>datos!I359</f>
        <v>13.082543698845894</v>
      </c>
      <c r="E236" s="60"/>
      <c r="F236" s="60"/>
    </row>
    <row r="237" spans="1:6" s="177" customFormat="1" ht="12" customHeight="1">
      <c r="A237" s="624"/>
      <c r="B237" s="46" t="s">
        <v>25</v>
      </c>
      <c r="C237" s="178">
        <f>datos!F360</f>
        <v>16.863773436475672</v>
      </c>
      <c r="D237" s="178">
        <f>datos!I360</f>
        <v>1.756509872113754</v>
      </c>
      <c r="E237" s="60"/>
      <c r="F237" s="60"/>
    </row>
    <row r="238" spans="1:6" s="177" customFormat="1" ht="12" customHeight="1">
      <c r="A238" s="624"/>
      <c r="B238" s="65" t="s">
        <v>26</v>
      </c>
      <c r="C238" s="179">
        <f>datos!F361</f>
        <v>1.0892036527306859</v>
      </c>
      <c r="D238" s="179">
        <f>datos!I361</f>
        <v>23.030783458845306</v>
      </c>
      <c r="E238" s="60"/>
      <c r="F238" s="60"/>
    </row>
    <row r="239" spans="1:6" s="177" customFormat="1" ht="12" customHeight="1">
      <c r="A239" s="624"/>
      <c r="B239" s="46" t="s">
        <v>27</v>
      </c>
      <c r="C239" s="178">
        <f>datos!F362</f>
        <v>21.944651912417946</v>
      </c>
      <c r="D239" s="178">
        <f>datos!I362</f>
        <v>24.935548553423104</v>
      </c>
      <c r="E239" s="60"/>
      <c r="F239" s="60"/>
    </row>
    <row r="240" spans="1:6" s="177" customFormat="1" ht="12" customHeight="1">
      <c r="A240" s="624"/>
      <c r="B240" s="46" t="s">
        <v>28</v>
      </c>
      <c r="C240" s="178">
        <f>datos!F363</f>
        <v>33.755123154669533</v>
      </c>
      <c r="D240" s="178">
        <f>datos!I363</f>
        <v>37.900362969167567</v>
      </c>
      <c r="E240" s="60"/>
      <c r="F240" s="60"/>
    </row>
    <row r="241" spans="1:12" s="177" customFormat="1" ht="12" customHeight="1">
      <c r="A241" s="624"/>
      <c r="B241" s="65" t="s">
        <v>29</v>
      </c>
      <c r="C241" s="179">
        <f>datos!F364</f>
        <v>10.664949065206697</v>
      </c>
      <c r="D241" s="179">
        <f>datos!I364</f>
        <v>5.0842999552855206</v>
      </c>
      <c r="E241" s="60"/>
      <c r="F241" s="60"/>
    </row>
    <row r="242" spans="1:12" s="177" customFormat="1" ht="12" customHeight="1">
      <c r="A242" s="624"/>
      <c r="B242" s="46" t="s">
        <v>30</v>
      </c>
      <c r="C242" s="178">
        <f>datos!F365</f>
        <v>13.813297049250316</v>
      </c>
      <c r="D242" s="178">
        <f>datos!I365</f>
        <v>10.835495853050414</v>
      </c>
      <c r="E242" s="60"/>
      <c r="F242" s="60"/>
    </row>
    <row r="243" spans="1:12" s="177" customFormat="1" ht="12" customHeight="1">
      <c r="A243" s="624"/>
      <c r="B243" s="46" t="s">
        <v>31</v>
      </c>
      <c r="C243" s="178">
        <f>datos!F366</f>
        <v>20.150877702016533</v>
      </c>
      <c r="D243" s="178">
        <f>datos!I366</f>
        <v>-3.3610445249145693</v>
      </c>
      <c r="E243" s="60"/>
      <c r="F243" s="60"/>
    </row>
    <row r="244" spans="1:12" s="177" customFormat="1" ht="12" customHeight="1">
      <c r="A244" s="625"/>
      <c r="B244" s="65" t="s">
        <v>32</v>
      </c>
      <c r="C244" s="179">
        <f>datos!F367</f>
        <v>3.7658400327019947</v>
      </c>
      <c r="D244" s="179">
        <f>datos!I367</f>
        <v>-3.2921690272737947</v>
      </c>
      <c r="E244" s="60"/>
      <c r="F244" s="60"/>
    </row>
    <row r="245" spans="1:12" s="177" customFormat="1" ht="12" customHeight="1">
      <c r="A245" s="623">
        <v>2019</v>
      </c>
      <c r="B245" s="46" t="s">
        <v>21</v>
      </c>
      <c r="C245" s="178">
        <f>datos!F368</f>
        <v>18.948268490808019</v>
      </c>
      <c r="D245" s="178">
        <f>datos!I368</f>
        <v>7.3154345073516147</v>
      </c>
      <c r="E245" s="60"/>
      <c r="F245" s="60"/>
    </row>
    <row r="246" spans="1:12" s="177" customFormat="1" ht="12" customHeight="1">
      <c r="A246" s="624"/>
      <c r="B246" s="46" t="s">
        <v>22</v>
      </c>
      <c r="C246" s="178">
        <f>datos!F369</f>
        <v>1.5932844402422486</v>
      </c>
      <c r="D246" s="178">
        <f>datos!I369</f>
        <v>3.0429365535748376</v>
      </c>
      <c r="E246" s="60"/>
      <c r="F246" s="60"/>
    </row>
    <row r="247" spans="1:12" s="177" customFormat="1" ht="12" customHeight="1">
      <c r="A247" s="624"/>
      <c r="B247" s="65" t="s">
        <v>23</v>
      </c>
      <c r="C247" s="179">
        <f>datos!F370</f>
        <v>6.8574674041880668</v>
      </c>
      <c r="D247" s="179">
        <f>datos!I370</f>
        <v>-2.8792292180147894</v>
      </c>
      <c r="E247" s="60"/>
      <c r="F247" s="60"/>
    </row>
    <row r="248" spans="1:12" s="177" customFormat="1" ht="12" customHeight="1">
      <c r="A248" s="624"/>
      <c r="B248" s="46" t="s">
        <v>24</v>
      </c>
      <c r="C248" s="178">
        <f>datos!F371</f>
        <v>10.774209165148484</v>
      </c>
      <c r="D248" s="178">
        <f>datos!I371</f>
        <v>5.739988127311757</v>
      </c>
      <c r="E248" s="60"/>
      <c r="F248" s="60"/>
      <c r="H248" s="186"/>
      <c r="I248" s="186"/>
      <c r="J248" s="186"/>
      <c r="K248" s="186"/>
      <c r="L248" s="186"/>
    </row>
    <row r="249" spans="1:12" s="177" customFormat="1" ht="12" customHeight="1">
      <c r="A249" s="624"/>
      <c r="B249" s="46" t="s">
        <v>25</v>
      </c>
      <c r="C249" s="178">
        <f>datos!F372</f>
        <v>6.9469999551227346</v>
      </c>
      <c r="D249" s="178">
        <f>datos!I372</f>
        <v>4.2981678167384185</v>
      </c>
      <c r="E249" s="60"/>
      <c r="F249" s="60"/>
      <c r="H249" s="186"/>
      <c r="I249" s="186"/>
      <c r="J249" s="186"/>
      <c r="K249" s="186"/>
      <c r="L249" s="186"/>
    </row>
    <row r="250" spans="1:12" s="177" customFormat="1" ht="12" customHeight="1">
      <c r="A250" s="624"/>
      <c r="B250" s="65" t="s">
        <v>26</v>
      </c>
      <c r="C250" s="179">
        <f>datos!F373</f>
        <v>9.8222528660410582</v>
      </c>
      <c r="D250" s="179">
        <f>datos!I373</f>
        <v>2.3474581731492083</v>
      </c>
      <c r="E250" s="60"/>
      <c r="F250" s="60"/>
      <c r="H250" s="169"/>
      <c r="I250" s="169"/>
      <c r="J250" s="169"/>
      <c r="K250" s="169"/>
      <c r="L250" s="169"/>
    </row>
    <row r="251" spans="1:12" s="177" customFormat="1" ht="12" customHeight="1">
      <c r="A251" s="624"/>
      <c r="B251" s="46" t="s">
        <v>27</v>
      </c>
      <c r="C251" s="178">
        <f>datos!F374</f>
        <v>19.375271988781972</v>
      </c>
      <c r="D251" s="178">
        <f>datos!I374</f>
        <v>24.16886392296227</v>
      </c>
      <c r="E251" s="60"/>
      <c r="F251" s="60"/>
      <c r="H251" s="169"/>
      <c r="I251" s="169"/>
      <c r="J251" s="169"/>
      <c r="K251" s="169"/>
      <c r="L251" s="169"/>
    </row>
    <row r="252" spans="1:12" s="177" customFormat="1" ht="12" customHeight="1">
      <c r="A252" s="624"/>
      <c r="B252" s="46" t="s">
        <v>28</v>
      </c>
      <c r="C252" s="178">
        <f>datos!F375</f>
        <v>-1.4428511929553078</v>
      </c>
      <c r="D252" s="178">
        <f>datos!I375</f>
        <v>10.52266219304081</v>
      </c>
      <c r="E252" s="60"/>
      <c r="F252" s="60"/>
      <c r="H252" s="169"/>
      <c r="I252" s="169"/>
      <c r="J252" s="169"/>
      <c r="K252" s="169"/>
      <c r="L252" s="169"/>
    </row>
    <row r="253" spans="1:12" s="177" customFormat="1" ht="12" customHeight="1">
      <c r="A253" s="624"/>
      <c r="B253" s="65" t="s">
        <v>29</v>
      </c>
      <c r="C253" s="179">
        <f>datos!F376</f>
        <v>40.262525080794617</v>
      </c>
      <c r="D253" s="179">
        <f>datos!I376</f>
        <v>21.706047256708061</v>
      </c>
      <c r="E253" s="60"/>
      <c r="F253" s="60"/>
      <c r="H253" s="169"/>
      <c r="I253" s="169"/>
      <c r="J253" s="169"/>
      <c r="K253" s="169"/>
      <c r="L253" s="169"/>
    </row>
    <row r="254" spans="1:12" s="177" customFormat="1" ht="12" customHeight="1">
      <c r="A254" s="624"/>
      <c r="B254" s="46" t="s">
        <v>30</v>
      </c>
      <c r="C254" s="178">
        <f>datos!F377</f>
        <v>16.931750254925614</v>
      </c>
      <c r="D254" s="178">
        <f>datos!I377</f>
        <v>26.381269367611626</v>
      </c>
      <c r="E254" s="60"/>
      <c r="F254" s="60"/>
      <c r="H254" s="169"/>
      <c r="I254" s="169"/>
      <c r="J254" s="169"/>
      <c r="K254" s="169"/>
      <c r="L254" s="169"/>
    </row>
    <row r="255" spans="1:12" s="177" customFormat="1" ht="12" customHeight="1">
      <c r="A255" s="624"/>
      <c r="B255" s="46" t="s">
        <v>31</v>
      </c>
      <c r="C255" s="178">
        <f>datos!F378</f>
        <v>-1.9286074948958287</v>
      </c>
      <c r="D255" s="178">
        <f>datos!I378</f>
        <v>29.945112940679763</v>
      </c>
      <c r="E255" s="60"/>
      <c r="F255" s="60"/>
      <c r="H255" s="169"/>
      <c r="I255" s="169"/>
      <c r="J255" s="169"/>
      <c r="K255" s="169"/>
      <c r="L255" s="169"/>
    </row>
    <row r="256" spans="1:12" s="177" customFormat="1" ht="12" customHeight="1">
      <c r="A256" s="625"/>
      <c r="B256" s="65" t="s">
        <v>32</v>
      </c>
      <c r="C256" s="179">
        <f>datos!F379</f>
        <v>21.061011440671006</v>
      </c>
      <c r="D256" s="179">
        <f>datos!I379</f>
        <v>27.016068024328966</v>
      </c>
      <c r="E256" s="60"/>
      <c r="F256" s="60"/>
      <c r="H256" s="169"/>
      <c r="I256" s="169"/>
      <c r="J256" s="169"/>
      <c r="K256" s="169"/>
      <c r="L256" s="169"/>
    </row>
    <row r="257" spans="1:14" s="177" customFormat="1" ht="12" customHeight="1">
      <c r="A257" s="623">
        <v>2020</v>
      </c>
      <c r="B257" s="46" t="s">
        <v>21</v>
      </c>
      <c r="C257" s="178">
        <f>datos!F380</f>
        <v>-1.7516114345961231</v>
      </c>
      <c r="D257" s="178">
        <f>datos!I380</f>
        <v>6.1064290874067062</v>
      </c>
      <c r="E257" s="60"/>
      <c r="F257" s="60"/>
      <c r="H257" s="169"/>
      <c r="I257" s="169"/>
      <c r="J257" s="169"/>
      <c r="K257" s="169"/>
      <c r="L257" s="169"/>
    </row>
    <row r="258" spans="1:14" s="177" customFormat="1" ht="12" customHeight="1">
      <c r="A258" s="624"/>
      <c r="B258" s="46" t="s">
        <v>22</v>
      </c>
      <c r="C258" s="178">
        <f>datos!F381</f>
        <v>14.260561166098618</v>
      </c>
      <c r="D258" s="178">
        <f>datos!I381</f>
        <v>10.212528484397531</v>
      </c>
      <c r="E258" s="60"/>
      <c r="F258" s="60"/>
      <c r="H258" s="169"/>
      <c r="I258" s="169"/>
      <c r="J258" s="169"/>
      <c r="K258" s="169"/>
      <c r="L258" s="169"/>
    </row>
    <row r="259" spans="1:14" s="177" customFormat="1" ht="12" customHeight="1">
      <c r="A259" s="624"/>
      <c r="B259" s="65" t="s">
        <v>23</v>
      </c>
      <c r="C259" s="179">
        <f>datos!F382</f>
        <v>-3.4351674254153863</v>
      </c>
      <c r="D259" s="179">
        <f>datos!I382</f>
        <v>-9.9527050409505158</v>
      </c>
      <c r="E259" s="60"/>
      <c r="F259" s="60"/>
      <c r="H259" s="169"/>
      <c r="I259" s="169"/>
      <c r="J259" s="169"/>
      <c r="K259" s="169"/>
      <c r="L259" s="169"/>
    </row>
    <row r="260" spans="1:14" s="177" customFormat="1" ht="12" customHeight="1">
      <c r="A260" s="624"/>
      <c r="B260" s="46" t="s">
        <v>24</v>
      </c>
      <c r="C260" s="178">
        <f>datos!F383</f>
        <v>-53.061529614721103</v>
      </c>
      <c r="D260" s="178">
        <f>datos!I383</f>
        <v>-56.179823803765757</v>
      </c>
      <c r="E260" s="60"/>
      <c r="F260" s="60"/>
      <c r="H260" s="169"/>
      <c r="I260" s="169"/>
      <c r="J260" s="169"/>
      <c r="K260" s="169"/>
      <c r="L260" s="169"/>
      <c r="N260" s="177">
        <v>25</v>
      </c>
    </row>
    <row r="261" spans="1:14" s="177" customFormat="1" ht="12" customHeight="1">
      <c r="A261" s="624"/>
      <c r="B261" s="46" t="s">
        <v>25</v>
      </c>
      <c r="C261" s="178">
        <f>datos!F384</f>
        <v>-44.1945365280517</v>
      </c>
      <c r="D261" s="178">
        <f>datos!I384</f>
        <v>-43.647336983573922</v>
      </c>
      <c r="E261" s="60"/>
      <c r="F261" s="60"/>
      <c r="H261" s="169"/>
      <c r="I261" s="169"/>
      <c r="J261" s="169"/>
      <c r="K261" s="169"/>
      <c r="L261" s="169"/>
    </row>
    <row r="262" spans="1:14" s="177" customFormat="1" ht="12" customHeight="1">
      <c r="A262" s="624"/>
      <c r="B262" s="65" t="s">
        <v>26</v>
      </c>
      <c r="C262" s="179">
        <f>datos!F385</f>
        <v>-11.431642121392693</v>
      </c>
      <c r="D262" s="179">
        <f>datos!I385</f>
        <v>-22.694841985982293</v>
      </c>
      <c r="E262" s="60"/>
      <c r="F262" s="60"/>
      <c r="H262" s="169"/>
      <c r="I262" s="169"/>
      <c r="J262" s="169"/>
      <c r="K262" s="169"/>
      <c r="L262" s="169"/>
    </row>
    <row r="263" spans="1:14" s="177" customFormat="1" ht="12" customHeight="1">
      <c r="A263" s="624"/>
      <c r="B263" s="46" t="s">
        <v>27</v>
      </c>
      <c r="C263" s="178">
        <f>datos!F386</f>
        <v>-20.737470295960257</v>
      </c>
      <c r="D263" s="178">
        <f>datos!I386</f>
        <v>-31.903058280438557</v>
      </c>
      <c r="E263" s="60"/>
      <c r="F263" s="60"/>
      <c r="H263" s="169"/>
      <c r="I263" s="169"/>
      <c r="J263" s="169"/>
      <c r="K263" s="169"/>
      <c r="L263" s="169"/>
    </row>
    <row r="264" spans="1:14" s="177" customFormat="1" ht="12" customHeight="1">
      <c r="A264" s="624"/>
      <c r="B264" s="46" t="s">
        <v>28</v>
      </c>
      <c r="C264" s="178">
        <f>datos!F387</f>
        <v>-10.104440218539656</v>
      </c>
      <c r="D264" s="178">
        <f>datos!I387</f>
        <v>-21.096019470833006</v>
      </c>
      <c r="E264" s="60"/>
      <c r="F264" s="60"/>
      <c r="H264" s="169"/>
      <c r="I264" s="169"/>
      <c r="J264" s="169"/>
      <c r="K264" s="169"/>
      <c r="L264" s="169"/>
    </row>
    <row r="265" spans="1:14" s="177" customFormat="1" ht="12" customHeight="1">
      <c r="A265" s="624"/>
      <c r="B265" s="65" t="s">
        <v>29</v>
      </c>
      <c r="C265" s="179">
        <f>datos!F388</f>
        <v>-3.315279112431202</v>
      </c>
      <c r="D265" s="179">
        <f>datos!I388</f>
        <v>1.0570911484040879</v>
      </c>
      <c r="E265" s="60"/>
      <c r="F265" s="60"/>
      <c r="H265" s="169"/>
      <c r="I265" s="169"/>
      <c r="J265" s="169"/>
      <c r="K265" s="169"/>
      <c r="L265" s="169"/>
    </row>
    <row r="266" spans="1:14" s="177" customFormat="1" ht="12" customHeight="1">
      <c r="A266" s="624"/>
      <c r="B266" s="46" t="s">
        <v>30</v>
      </c>
      <c r="C266" s="182">
        <f>datos!F389</f>
        <v>-2.4948629278805146</v>
      </c>
      <c r="D266" s="180">
        <f>datos!I389</f>
        <v>-3.8849940063206079</v>
      </c>
      <c r="E266" s="60"/>
      <c r="F266" s="60"/>
      <c r="H266" s="169"/>
      <c r="I266" s="169"/>
      <c r="J266" s="169"/>
      <c r="K266" s="169"/>
      <c r="L266" s="169"/>
    </row>
    <row r="267" spans="1:14" s="177" customFormat="1" ht="12" customHeight="1">
      <c r="A267" s="624"/>
      <c r="B267" s="46" t="s">
        <v>31</v>
      </c>
      <c r="C267" s="183">
        <f>datos!F390</f>
        <v>-4.984050590407973</v>
      </c>
      <c r="D267" s="178">
        <f>datos!I390</f>
        <v>0.21322394606448913</v>
      </c>
      <c r="E267" s="60"/>
      <c r="F267" s="60"/>
      <c r="H267" s="169"/>
      <c r="I267" s="169"/>
      <c r="J267" s="169"/>
      <c r="K267" s="169"/>
      <c r="L267" s="169"/>
    </row>
    <row r="268" spans="1:14" s="177" customFormat="1" ht="12" customHeight="1">
      <c r="A268" s="625"/>
      <c r="B268" s="65" t="s">
        <v>32</v>
      </c>
      <c r="C268" s="181">
        <f>datos!F391</f>
        <v>-6.284404913631791</v>
      </c>
      <c r="D268" s="179">
        <f>datos!I391</f>
        <v>-7.6045265038713561</v>
      </c>
      <c r="E268" s="60"/>
      <c r="F268" s="60"/>
      <c r="H268" s="169"/>
      <c r="I268" s="169"/>
      <c r="J268" s="169"/>
      <c r="K268" s="169"/>
      <c r="L268" s="169"/>
    </row>
    <row r="269" spans="1:14" s="177" customFormat="1" ht="12" customHeight="1">
      <c r="A269" s="556"/>
      <c r="B269" s="79" t="s">
        <v>21</v>
      </c>
      <c r="C269" s="180">
        <f>datos!F392</f>
        <v>-12.890834593434452</v>
      </c>
      <c r="D269" s="180">
        <f>datos!I392</f>
        <v>-1.1868560795170957</v>
      </c>
      <c r="E269" s="60"/>
      <c r="F269" s="60"/>
      <c r="H269" s="169"/>
      <c r="I269" s="169"/>
      <c r="J269" s="169"/>
      <c r="K269" s="169"/>
      <c r="L269" s="169"/>
    </row>
    <row r="270" spans="1:14" s="177" customFormat="1" ht="12" customHeight="1">
      <c r="A270" s="557"/>
      <c r="B270" s="46" t="s">
        <v>22</v>
      </c>
      <c r="C270" s="178">
        <f>datos!F393</f>
        <v>-15.753092942367807</v>
      </c>
      <c r="D270" s="178">
        <f>datos!I393</f>
        <v>-6.6774969407991991</v>
      </c>
      <c r="E270" s="60"/>
      <c r="F270" s="60"/>
      <c r="H270" s="169"/>
      <c r="I270" s="169"/>
      <c r="J270" s="169"/>
      <c r="K270" s="169"/>
      <c r="L270" s="169"/>
    </row>
    <row r="271" spans="1:14" s="177" customFormat="1" ht="12" customHeight="1">
      <c r="A271" s="557"/>
      <c r="B271" s="65" t="s">
        <v>23</v>
      </c>
      <c r="C271" s="179">
        <f>datos!F394</f>
        <v>4.0096681942732637</v>
      </c>
      <c r="D271" s="179">
        <f>datos!I394</f>
        <v>22.758832722707577</v>
      </c>
      <c r="E271" s="60"/>
      <c r="F271" s="60"/>
      <c r="H271" s="169"/>
      <c r="I271" s="169"/>
      <c r="J271" s="169"/>
      <c r="K271" s="169"/>
      <c r="L271" s="169"/>
    </row>
    <row r="272" spans="1:14" s="177" customFormat="1" ht="12" customHeight="1">
      <c r="A272" s="557"/>
      <c r="B272" s="46" t="s">
        <v>24</v>
      </c>
      <c r="C272" s="178">
        <f>datos!F395</f>
        <v>99.255139293852451</v>
      </c>
      <c r="D272" s="178">
        <f>datos!I395</f>
        <v>144.15098058539471</v>
      </c>
      <c r="E272" s="60"/>
      <c r="F272" s="60"/>
      <c r="H272" s="169"/>
      <c r="I272" s="169"/>
      <c r="J272" s="169"/>
      <c r="K272" s="169"/>
      <c r="L272" s="169"/>
    </row>
    <row r="273" spans="1:12" s="177" customFormat="1" ht="12" customHeight="1">
      <c r="A273" s="557"/>
      <c r="B273" s="46" t="s">
        <v>25</v>
      </c>
      <c r="C273" s="178">
        <f>datos!F396</f>
        <v>63.047973531844505</v>
      </c>
      <c r="D273" s="178">
        <f>datos!I396</f>
        <v>84.137499539950682</v>
      </c>
      <c r="E273" s="60"/>
      <c r="F273" s="60"/>
      <c r="H273" s="169"/>
      <c r="I273" s="169"/>
      <c r="J273" s="169"/>
      <c r="K273" s="169"/>
      <c r="L273" s="169"/>
    </row>
    <row r="274" spans="1:12" s="177" customFormat="1" ht="12" customHeight="1">
      <c r="A274" s="557"/>
      <c r="B274" s="65" t="s">
        <v>26</v>
      </c>
      <c r="C274" s="181">
        <f>datos!F397</f>
        <v>9.4854204462172298</v>
      </c>
      <c r="D274" s="179">
        <f>datos!I397</f>
        <v>34.870653383642349</v>
      </c>
      <c r="E274" s="60"/>
      <c r="F274" s="60"/>
      <c r="H274" s="169"/>
      <c r="I274" s="169"/>
      <c r="J274" s="169"/>
      <c r="K274" s="169"/>
      <c r="L274" s="169"/>
    </row>
    <row r="275" spans="1:12" s="177" customFormat="1" ht="12" customHeight="1">
      <c r="A275" s="557"/>
      <c r="B275" s="46" t="s">
        <v>27</v>
      </c>
      <c r="C275" s="183">
        <f>datos!F398</f>
        <v>39.98126224342051</v>
      </c>
      <c r="D275" s="178">
        <f>datos!I398</f>
        <v>36.528488628275113</v>
      </c>
      <c r="E275" s="60"/>
      <c r="F275" s="60"/>
      <c r="H275" s="169"/>
      <c r="I275" s="169"/>
      <c r="J275" s="169"/>
      <c r="K275" s="169"/>
      <c r="L275" s="169"/>
    </row>
    <row r="276" spans="1:12" s="177" customFormat="1" ht="12" customHeight="1">
      <c r="A276" s="557"/>
      <c r="B276" s="46" t="s">
        <v>28</v>
      </c>
      <c r="C276" s="183">
        <f>datos!F399</f>
        <v>6.6685694138978846</v>
      </c>
      <c r="D276" s="178">
        <f>datos!I399</f>
        <v>18.106135986732987</v>
      </c>
      <c r="E276" s="60"/>
      <c r="F276" s="60"/>
      <c r="H276" s="169"/>
      <c r="I276" s="169"/>
      <c r="J276" s="169"/>
      <c r="K276" s="169"/>
      <c r="L276" s="169"/>
    </row>
    <row r="277" spans="1:12" s="177" customFormat="1" ht="12" customHeight="1">
      <c r="A277" s="557"/>
      <c r="B277" s="65" t="s">
        <v>29</v>
      </c>
      <c r="C277" s="181">
        <f>datos!F400</f>
        <v>-4.1551840975830086</v>
      </c>
      <c r="D277" s="179">
        <f>datos!I400</f>
        <v>7.7740241768081919</v>
      </c>
      <c r="E277" s="60"/>
      <c r="F277" s="60"/>
      <c r="H277" s="169"/>
      <c r="I277" s="169"/>
      <c r="J277" s="169"/>
      <c r="K277" s="169"/>
      <c r="L277" s="169"/>
    </row>
    <row r="278" spans="1:12" s="177" customFormat="1" ht="12" customHeight="1">
      <c r="A278" s="557"/>
      <c r="B278" s="46" t="s">
        <v>30</v>
      </c>
      <c r="C278" s="183">
        <f>datos!F401</f>
        <v>-13.605617007278259</v>
      </c>
      <c r="D278" s="178">
        <f>datos!I401</f>
        <v>2.0351858500727404</v>
      </c>
      <c r="E278" s="60"/>
      <c r="F278" s="60"/>
      <c r="H278" s="169"/>
      <c r="I278" s="169"/>
      <c r="J278" s="169"/>
      <c r="K278" s="169"/>
      <c r="L278" s="169"/>
    </row>
    <row r="279" spans="1:12" s="177" customFormat="1" ht="12" customHeight="1">
      <c r="A279" s="557">
        <v>2021</v>
      </c>
      <c r="B279" s="46" t="s">
        <v>31</v>
      </c>
      <c r="C279" s="183">
        <f>datos!F402</f>
        <v>2.8495028977995718</v>
      </c>
      <c r="D279" s="178">
        <f>datos!I402</f>
        <v>24.330786844718212</v>
      </c>
      <c r="E279" s="60"/>
      <c r="F279" s="60"/>
      <c r="H279" s="169"/>
      <c r="I279" s="169"/>
      <c r="J279" s="169"/>
      <c r="K279" s="169"/>
      <c r="L279" s="169"/>
    </row>
    <row r="280" spans="1:12" s="177" customFormat="1" ht="12" customHeight="1">
      <c r="A280" s="558"/>
      <c r="B280" s="65" t="s">
        <v>32</v>
      </c>
      <c r="C280" s="181">
        <f>datos!F403</f>
        <v>-4.4083392410191102</v>
      </c>
      <c r="D280" s="179">
        <f>datos!I403</f>
        <v>16.179769486630736</v>
      </c>
      <c r="E280" s="60"/>
      <c r="F280" s="60"/>
      <c r="H280" s="169"/>
      <c r="I280" s="169"/>
      <c r="J280" s="169"/>
      <c r="K280" s="169"/>
      <c r="L280" s="169"/>
    </row>
    <row r="281" spans="1:12" s="177" customFormat="1" ht="12" customHeight="1">
      <c r="A281" s="623">
        <v>2022</v>
      </c>
      <c r="B281" s="79" t="s">
        <v>21</v>
      </c>
      <c r="C281" s="180">
        <f>datos!F404</f>
        <v>3.2212002855822819</v>
      </c>
      <c r="D281" s="180">
        <f>datos!I404</f>
        <v>22.747628780745476</v>
      </c>
      <c r="E281" s="60"/>
      <c r="F281" s="60"/>
      <c r="H281" s="169"/>
      <c r="I281" s="169"/>
      <c r="J281" s="169"/>
      <c r="K281" s="169"/>
      <c r="L281" s="169"/>
    </row>
    <row r="282" spans="1:12" s="177" customFormat="1" ht="12" customHeight="1">
      <c r="A282" s="630"/>
      <c r="B282" s="46" t="s">
        <v>22</v>
      </c>
      <c r="C282" s="178">
        <f>datos!F405</f>
        <v>23.067677031617471</v>
      </c>
      <c r="D282" s="178">
        <f>datos!I405</f>
        <v>30.21273709673773</v>
      </c>
      <c r="E282" s="60"/>
      <c r="F282" s="60"/>
      <c r="H282" s="169"/>
      <c r="I282" s="169"/>
      <c r="J282" s="169"/>
      <c r="K282" s="169"/>
      <c r="L282" s="169"/>
    </row>
    <row r="283" spans="1:12" s="177" customFormat="1" ht="12" customHeight="1">
      <c r="A283" s="630"/>
      <c r="B283" s="65" t="s">
        <v>23</v>
      </c>
      <c r="C283" s="179">
        <f>datos!F406</f>
        <v>21.754636233951487</v>
      </c>
      <c r="D283" s="179">
        <f>datos!I406</f>
        <v>36.634386609341732</v>
      </c>
      <c r="E283" s="60"/>
      <c r="F283" s="60"/>
      <c r="H283" s="169"/>
      <c r="I283" s="169"/>
      <c r="J283" s="169"/>
      <c r="K283" s="169"/>
      <c r="L283" s="169"/>
    </row>
    <row r="284" spans="1:12" s="177" customFormat="1" ht="12" customHeight="1">
      <c r="A284" s="630"/>
      <c r="B284" s="46" t="s">
        <v>24</v>
      </c>
      <c r="C284" s="178">
        <f>datos!F407</f>
        <v>19.871621455448718</v>
      </c>
      <c r="D284" s="178">
        <f>datos!I407</f>
        <v>21.320739484943886</v>
      </c>
      <c r="E284" s="60"/>
      <c r="F284" s="60"/>
      <c r="H284" s="169"/>
      <c r="I284" s="169"/>
      <c r="J284" s="169"/>
      <c r="K284" s="169"/>
      <c r="L284" s="169"/>
    </row>
    <row r="285" spans="1:12" s="177" customFormat="1" ht="12" customHeight="1">
      <c r="A285" s="630"/>
      <c r="B285" s="46" t="s">
        <v>25</v>
      </c>
      <c r="C285" s="178">
        <f>datos!F408</f>
        <v>10.347610537845163</v>
      </c>
      <c r="D285" s="178">
        <f>datos!I408</f>
        <v>46.732091461464663</v>
      </c>
      <c r="E285" s="60"/>
      <c r="F285" s="60"/>
      <c r="H285" s="169"/>
      <c r="I285" s="169"/>
      <c r="J285" s="169"/>
      <c r="K285" s="169"/>
      <c r="L285" s="169"/>
    </row>
    <row r="286" spans="1:12" s="177" customFormat="1" ht="12" customHeight="1">
      <c r="A286" s="630"/>
      <c r="B286" s="65" t="s">
        <v>26</v>
      </c>
      <c r="C286" s="181">
        <f>datos!F409</f>
        <v>5.9937670090422168</v>
      </c>
      <c r="D286" s="179">
        <f>datos!I409</f>
        <v>35.217872597363396</v>
      </c>
      <c r="E286" s="60"/>
      <c r="F286" s="60"/>
      <c r="H286" s="169"/>
      <c r="I286" s="169"/>
      <c r="J286" s="169"/>
      <c r="K286" s="169"/>
      <c r="L286" s="169"/>
    </row>
    <row r="287" spans="1:12" s="177" customFormat="1" ht="12" customHeight="1">
      <c r="A287" s="630"/>
      <c r="B287" s="46" t="s">
        <v>27</v>
      </c>
      <c r="C287" s="183">
        <f>datos!F410</f>
        <v>-22.501703660436135</v>
      </c>
      <c r="D287" s="178">
        <f>datos!I410</f>
        <v>16.936444885799396</v>
      </c>
      <c r="E287" s="60"/>
      <c r="F287" s="60"/>
      <c r="H287" s="169"/>
      <c r="I287" s="169"/>
      <c r="J287" s="169"/>
      <c r="K287" s="169"/>
      <c r="L287" s="169"/>
    </row>
    <row r="288" spans="1:12" s="177" customFormat="1" ht="12" customHeight="1">
      <c r="A288" s="630"/>
      <c r="B288" s="46" t="s">
        <v>28</v>
      </c>
      <c r="C288" s="183">
        <f>datos!F411</f>
        <v>20.763358778625939</v>
      </c>
      <c r="D288" s="178">
        <f>datos!I411</f>
        <v>52.155353983543471</v>
      </c>
      <c r="E288" s="60"/>
      <c r="F288" s="60"/>
      <c r="H288" s="169"/>
      <c r="I288" s="169"/>
      <c r="J288" s="169"/>
      <c r="K288" s="169"/>
      <c r="L288" s="169"/>
    </row>
    <row r="289" spans="1:12" s="177" customFormat="1" ht="12" customHeight="1">
      <c r="A289" s="630"/>
      <c r="B289" s="65" t="s">
        <v>29</v>
      </c>
      <c r="C289" s="181">
        <f>datos!F412</f>
        <v>10.148360259718835</v>
      </c>
      <c r="D289" s="179">
        <f>datos!I412</f>
        <v>28.611352392461953</v>
      </c>
      <c r="E289" s="60"/>
      <c r="F289" s="60"/>
      <c r="H289" s="169"/>
      <c r="I289" s="169"/>
      <c r="J289" s="169"/>
      <c r="K289" s="169"/>
      <c r="L289" s="169"/>
    </row>
    <row r="290" spans="1:12" s="177" customFormat="1" ht="12" customHeight="1">
      <c r="A290" s="630"/>
      <c r="B290" s="46" t="s">
        <v>30</v>
      </c>
      <c r="C290" s="182">
        <f>datos!F413</f>
        <v>15.184255303958793</v>
      </c>
      <c r="D290" s="180">
        <f>datos!I413</f>
        <v>21.344173642492038</v>
      </c>
      <c r="E290" s="60"/>
      <c r="F290" s="60"/>
      <c r="H290" s="169"/>
      <c r="I290" s="169"/>
      <c r="J290" s="169"/>
      <c r="K290" s="169"/>
      <c r="L290" s="169"/>
    </row>
    <row r="291" spans="1:12" s="177" customFormat="1" ht="12" customHeight="1">
      <c r="A291" s="630"/>
      <c r="B291" s="46" t="s">
        <v>31</v>
      </c>
      <c r="C291" s="183">
        <f>datos!F414</f>
        <v>14.727812074080028</v>
      </c>
      <c r="D291" s="178">
        <f>datos!I414</f>
        <v>10.613468935393433</v>
      </c>
      <c r="E291" s="60"/>
      <c r="F291" s="60"/>
      <c r="H291" s="169"/>
      <c r="I291" s="169"/>
      <c r="J291" s="169"/>
      <c r="K291" s="169"/>
      <c r="L291" s="169"/>
    </row>
    <row r="292" spans="1:12" s="177" customFormat="1" ht="12" customHeight="1">
      <c r="A292" s="631"/>
      <c r="B292" s="65" t="s">
        <v>32</v>
      </c>
      <c r="C292" s="181">
        <f>datos!F415</f>
        <v>24.931892480929907</v>
      </c>
      <c r="D292" s="179">
        <f>datos!I415</f>
        <v>24.46180478494384</v>
      </c>
      <c r="E292" s="60"/>
      <c r="F292" s="60"/>
      <c r="H292" s="169"/>
      <c r="I292" s="169"/>
      <c r="J292" s="169"/>
      <c r="K292" s="169"/>
      <c r="L292" s="169"/>
    </row>
    <row r="293" spans="1:12" s="177" customFormat="1" ht="12" customHeight="1">
      <c r="A293" s="623">
        <v>2023</v>
      </c>
      <c r="B293" s="79" t="s">
        <v>21</v>
      </c>
      <c r="C293" s="180">
        <f>datos!F416</f>
        <v>4.0917351561016613</v>
      </c>
      <c r="D293" s="180">
        <f>datos!I416</f>
        <v>8.6195928753180606</v>
      </c>
      <c r="E293" s="60"/>
      <c r="F293" s="60"/>
      <c r="H293" s="169"/>
      <c r="I293" s="169"/>
      <c r="J293" s="169"/>
      <c r="K293" s="169"/>
      <c r="L293" s="169"/>
    </row>
    <row r="294" spans="1:12" s="177" customFormat="1" ht="12" customHeight="1">
      <c r="A294" s="630"/>
      <c r="B294" s="46" t="s">
        <v>22</v>
      </c>
      <c r="C294" s="178">
        <f>datos!F417</f>
        <v>2.4937364643933924</v>
      </c>
      <c r="D294" s="178">
        <f>datos!I417</f>
        <v>7.4448321961213315</v>
      </c>
      <c r="E294" s="60"/>
      <c r="F294" s="60"/>
      <c r="H294" s="169"/>
      <c r="I294" s="169"/>
      <c r="J294" s="169"/>
      <c r="K294" s="169"/>
      <c r="L294" s="169"/>
    </row>
    <row r="295" spans="1:12" s="177" customFormat="1" ht="12" customHeight="1">
      <c r="A295" s="630"/>
      <c r="B295" s="65" t="s">
        <v>23</v>
      </c>
      <c r="C295" s="179">
        <f>datos!F418</f>
        <v>-5.4245327588487662</v>
      </c>
      <c r="D295" s="179">
        <f>datos!I418</f>
        <v>6.9577038813448011</v>
      </c>
      <c r="E295" s="60"/>
      <c r="F295" s="60"/>
      <c r="H295" s="169"/>
      <c r="I295" s="169"/>
      <c r="J295" s="169"/>
      <c r="K295" s="169"/>
      <c r="L295" s="169"/>
    </row>
    <row r="296" spans="1:12" s="177" customFormat="1" ht="12" customHeight="1">
      <c r="A296" s="630"/>
      <c r="B296" s="46" t="s">
        <v>24</v>
      </c>
      <c r="C296" s="178">
        <f>datos!F419</f>
        <v>-14.886850905808247</v>
      </c>
      <c r="D296" s="178">
        <f>datos!I419</f>
        <v>-6.6974980037263769</v>
      </c>
      <c r="E296" s="60"/>
      <c r="F296" s="60"/>
      <c r="H296" s="169"/>
      <c r="I296" s="169"/>
      <c r="J296" s="169"/>
      <c r="K296" s="169"/>
      <c r="L296" s="169"/>
    </row>
    <row r="297" spans="1:12" s="177" customFormat="1" ht="12" customHeight="1">
      <c r="A297" s="630"/>
      <c r="B297" s="46" t="s">
        <v>25</v>
      </c>
      <c r="C297" s="178">
        <f>datos!F420</f>
        <v>4.2283982864904424</v>
      </c>
      <c r="D297" s="178">
        <f>datos!I420</f>
        <v>-10.318335989538641</v>
      </c>
      <c r="E297" s="60"/>
      <c r="F297" s="60"/>
      <c r="H297" s="169"/>
      <c r="I297" s="169"/>
      <c r="J297" s="169"/>
      <c r="K297" s="169"/>
      <c r="L297" s="169"/>
    </row>
    <row r="298" spans="1:12" s="177" customFormat="1" ht="12" customHeight="1">
      <c r="A298" s="630"/>
      <c r="B298" s="65" t="s">
        <v>26</v>
      </c>
      <c r="C298" s="181">
        <f>datos!F421</f>
        <v>1.2299409876798784</v>
      </c>
      <c r="D298" s="179">
        <f>datos!I421</f>
        <v>0.1994552193262944</v>
      </c>
      <c r="E298" s="60"/>
      <c r="F298" s="60"/>
      <c r="H298" s="169"/>
      <c r="I298" s="169"/>
      <c r="J298" s="169"/>
      <c r="K298" s="169"/>
      <c r="L298" s="169"/>
    </row>
    <row r="299" spans="1:12" s="177" customFormat="1" ht="12" customHeight="1">
      <c r="A299" s="630"/>
      <c r="B299" s="46" t="s">
        <v>27</v>
      </c>
      <c r="C299" s="183">
        <f>datos!F422</f>
        <v>11.806547852712557</v>
      </c>
      <c r="D299" s="178">
        <f>datos!I422</f>
        <v>8.2416882510296894</v>
      </c>
      <c r="E299" s="60"/>
      <c r="F299" s="60"/>
      <c r="H299" s="169"/>
      <c r="I299" s="169"/>
      <c r="J299" s="169"/>
      <c r="K299" s="169"/>
      <c r="L299" s="169"/>
    </row>
    <row r="300" spans="1:12" s="177" customFormat="1" ht="12" customHeight="1">
      <c r="A300" s="630"/>
      <c r="B300" s="46" t="s">
        <v>28</v>
      </c>
      <c r="C300" s="183">
        <f>datos!F423</f>
        <v>-24.731841463891456</v>
      </c>
      <c r="D300" s="178">
        <f>datos!I423</f>
        <v>-29.054465587567591</v>
      </c>
      <c r="E300" s="60"/>
      <c r="F300" s="60"/>
      <c r="H300" s="169"/>
      <c r="I300" s="169"/>
      <c r="J300" s="169"/>
      <c r="K300" s="169"/>
      <c r="L300" s="169"/>
    </row>
    <row r="301" spans="1:12" s="177" customFormat="1" ht="12" customHeight="1">
      <c r="A301" s="630"/>
      <c r="B301" s="65" t="s">
        <v>29</v>
      </c>
      <c r="C301" s="181">
        <f>datos!F424</f>
        <v>-10.253228204936192</v>
      </c>
      <c r="D301" s="179">
        <f>datos!I424</f>
        <v>-13.952429892820428</v>
      </c>
      <c r="E301" s="60"/>
      <c r="F301" s="60"/>
      <c r="H301" s="169"/>
      <c r="I301" s="169"/>
      <c r="J301" s="169"/>
      <c r="K301" s="169"/>
      <c r="L301" s="169"/>
    </row>
    <row r="302" spans="1:12" s="177" customFormat="1" ht="12" customHeight="1">
      <c r="A302" s="630"/>
      <c r="B302" s="46" t="s">
        <v>30</v>
      </c>
      <c r="C302" s="182">
        <f>datos!F425</f>
        <v>-5.4368711390260565</v>
      </c>
      <c r="D302" s="180">
        <f>datos!I425</f>
        <v>-1.7353214999771049</v>
      </c>
      <c r="E302" s="60"/>
      <c r="F302" s="60"/>
      <c r="H302" s="169"/>
      <c r="I302" s="169"/>
      <c r="J302" s="169"/>
      <c r="K302" s="169"/>
      <c r="L302" s="169"/>
    </row>
    <row r="303" spans="1:12" s="177" customFormat="1" ht="12" customHeight="1">
      <c r="A303" s="630"/>
      <c r="B303" s="46" t="s">
        <v>31</v>
      </c>
      <c r="C303" s="183">
        <f>datos!F426</f>
        <v>-6.754517320555065</v>
      </c>
      <c r="D303" s="178">
        <f>datos!I426</f>
        <v>-5.8407496905758194</v>
      </c>
      <c r="E303" s="60"/>
      <c r="F303" s="60"/>
      <c r="H303" s="169"/>
      <c r="I303" s="169"/>
      <c r="J303" s="169"/>
      <c r="K303" s="169"/>
      <c r="L303" s="169"/>
    </row>
    <row r="304" spans="1:12" s="177" customFormat="1" ht="12" customHeight="1">
      <c r="A304" s="631"/>
      <c r="B304" s="65" t="s">
        <v>32</v>
      </c>
      <c r="C304" s="181">
        <f>datos!F427</f>
        <v>-20.307710945544855</v>
      </c>
      <c r="D304" s="179">
        <f>datos!I427</f>
        <v>-20.79172610556348</v>
      </c>
      <c r="E304" s="60"/>
      <c r="F304" s="60"/>
      <c r="H304" s="169"/>
      <c r="I304" s="169"/>
      <c r="J304" s="169"/>
      <c r="K304" s="169"/>
      <c r="L304" s="169"/>
    </row>
    <row r="305" spans="1:12" s="177" customFormat="1" ht="12" customHeight="1">
      <c r="A305" s="632">
        <v>2024</v>
      </c>
      <c r="B305" s="79" t="s">
        <v>21</v>
      </c>
      <c r="C305" s="182">
        <f>datos!F428</f>
        <v>13.735325924092191</v>
      </c>
      <c r="D305" s="180">
        <f>datos!I428</f>
        <v>-6.0907759882869561</v>
      </c>
      <c r="E305" s="60"/>
      <c r="F305" s="60"/>
      <c r="H305" s="169"/>
      <c r="I305" s="169"/>
      <c r="J305" s="169"/>
      <c r="K305" s="169"/>
      <c r="L305" s="169"/>
    </row>
    <row r="306" spans="1:12" s="177" customFormat="1" ht="12" customHeight="1">
      <c r="A306" s="631"/>
      <c r="B306" s="65" t="s">
        <v>22</v>
      </c>
      <c r="C306" s="181">
        <f>datos!F429</f>
        <v>0.54068051167848186</v>
      </c>
      <c r="D306" s="179">
        <f>datos!I429</f>
        <v>2.8763028197462903</v>
      </c>
      <c r="E306" s="60"/>
      <c r="F306" s="60"/>
      <c r="H306" s="169"/>
      <c r="I306" s="169"/>
      <c r="J306" s="169"/>
      <c r="K306" s="169"/>
      <c r="L306" s="169"/>
    </row>
    <row r="307" spans="1:12" s="186" customFormat="1" ht="12" customHeight="1">
      <c r="A307" s="138" t="s">
        <v>147</v>
      </c>
      <c r="B307" s="138"/>
      <c r="C307" s="184"/>
      <c r="D307" s="185"/>
      <c r="E307" s="138"/>
      <c r="F307" s="34"/>
      <c r="H307" s="169"/>
      <c r="I307" s="169"/>
      <c r="J307" s="169"/>
      <c r="K307" s="169"/>
      <c r="L307" s="169"/>
    </row>
    <row r="308" spans="1:12" s="186" customFormat="1" ht="12" customHeight="1">
      <c r="A308" s="137" t="s">
        <v>5</v>
      </c>
      <c r="B308" s="138"/>
      <c r="C308" s="184"/>
      <c r="D308" s="185"/>
      <c r="E308" s="138"/>
      <c r="F308" s="34"/>
      <c r="G308" s="34"/>
      <c r="H308" s="169"/>
      <c r="I308" s="169"/>
      <c r="J308" s="169"/>
      <c r="K308" s="169"/>
      <c r="L308" s="169"/>
    </row>
  </sheetData>
  <mergeCells count="26">
    <mergeCell ref="A305:A306"/>
    <mergeCell ref="A293:A304"/>
    <mergeCell ref="A281:A292"/>
    <mergeCell ref="A161:A172"/>
    <mergeCell ref="A185:A196"/>
    <mergeCell ref="A209:A220"/>
    <mergeCell ref="A173:A184"/>
    <mergeCell ref="A257:A268"/>
    <mergeCell ref="A245:A256"/>
    <mergeCell ref="A233:A244"/>
    <mergeCell ref="A221:A232"/>
    <mergeCell ref="A197:A208"/>
    <mergeCell ref="A3:B4"/>
    <mergeCell ref="A29:A40"/>
    <mergeCell ref="A17:A28"/>
    <mergeCell ref="A5:A16"/>
    <mergeCell ref="A149:A160"/>
    <mergeCell ref="A137:A148"/>
    <mergeCell ref="A101:A112"/>
    <mergeCell ref="A77:A88"/>
    <mergeCell ref="A41:A52"/>
    <mergeCell ref="A53:A64"/>
    <mergeCell ref="A65:A76"/>
    <mergeCell ref="A89:A100"/>
    <mergeCell ref="A113:A124"/>
    <mergeCell ref="A125:A136"/>
  </mergeCells>
  <phoneticPr fontId="18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47"/>
  <sheetViews>
    <sheetView showGridLines="0" zoomScaleNormal="100" zoomScaleSheetLayoutView="100" workbookViewId="0">
      <pane xSplit="4" ySplit="5" topLeftCell="E400" activePane="bottomRight" state="frozen"/>
      <selection activeCell="A2" sqref="A2:IV2"/>
      <selection pane="topRight" activeCell="A2" sqref="A2:IV2"/>
      <selection pane="bottomLeft" activeCell="A2" sqref="A2:IV2"/>
      <selection pane="bottomRight" activeCell="R5" sqref="R5"/>
    </sheetView>
  </sheetViews>
  <sheetFormatPr baseColWidth="10" defaultColWidth="11.42578125" defaultRowHeight="11.25"/>
  <cols>
    <col min="1" max="1" width="4.7109375" style="187" customWidth="1"/>
    <col min="2" max="2" width="2.5703125" style="187" customWidth="1"/>
    <col min="3" max="3" width="9.140625" style="188" customWidth="1"/>
    <col min="4" max="4" width="3.5703125" style="187" customWidth="1"/>
    <col min="5" max="5" width="9.85546875" style="187" bestFit="1" customWidth="1"/>
    <col min="6" max="6" width="9.7109375" style="187" bestFit="1" customWidth="1"/>
    <col min="7" max="7" width="10.7109375" style="187" customWidth="1"/>
    <col min="8" max="8" width="10" style="187" customWidth="1"/>
    <col min="9" max="9" width="9.7109375" style="187" bestFit="1" customWidth="1"/>
    <col min="10" max="10" width="10.7109375" style="187" customWidth="1"/>
    <col min="11" max="11" width="10" style="187" customWidth="1"/>
    <col min="12" max="12" width="9.7109375" style="187" bestFit="1" customWidth="1"/>
    <col min="13" max="13" width="10.7109375" style="187" customWidth="1"/>
    <col min="14" max="14" width="10" style="187" customWidth="1"/>
    <col min="15" max="15" width="9.7109375" style="187" bestFit="1" customWidth="1"/>
    <col min="16" max="16" width="10.7109375" style="187" customWidth="1"/>
    <col min="17" max="17" width="9.5703125" style="187" bestFit="1" customWidth="1"/>
    <col min="18" max="18" width="7" style="187" customWidth="1"/>
    <col min="19" max="19" width="3.28515625" style="104" customWidth="1"/>
    <col min="20" max="20" width="9.85546875" style="187" bestFit="1" customWidth="1"/>
    <col min="21" max="21" width="9.7109375" style="187" bestFit="1" customWidth="1"/>
    <col min="22" max="22" width="10.7109375" style="187" customWidth="1"/>
    <col min="23" max="23" width="9.85546875" style="187" bestFit="1" customWidth="1"/>
    <col min="24" max="24" width="10.42578125" style="187" bestFit="1" customWidth="1"/>
    <col min="25" max="25" width="10.7109375" style="187" customWidth="1"/>
    <col min="26" max="26" width="11.28515625" style="187" bestFit="1" customWidth="1"/>
    <col min="27" max="27" width="9.7109375" style="187" bestFit="1" customWidth="1"/>
    <col min="28" max="28" width="10.7109375" style="187" customWidth="1"/>
    <col min="29" max="29" width="11" style="187" bestFit="1" customWidth="1"/>
    <col min="30" max="30" width="10.140625" style="187" bestFit="1" customWidth="1"/>
    <col min="31" max="31" width="10.7109375" style="187" customWidth="1"/>
    <col min="32" max="16384" width="11.42578125" style="187"/>
  </cols>
  <sheetData>
    <row r="1" spans="1:31" ht="70.150000000000006" customHeight="1">
      <c r="N1" s="387"/>
      <c r="U1" s="189"/>
      <c r="W1" s="189"/>
      <c r="AA1" s="189"/>
      <c r="AC1" s="189"/>
    </row>
    <row r="2" spans="1:31" s="142" customFormat="1" ht="19.899999999999999" customHeight="1" thickBot="1">
      <c r="A2" s="141" t="s">
        <v>55</v>
      </c>
      <c r="B2" s="286"/>
      <c r="C2" s="190"/>
      <c r="D2" s="141"/>
      <c r="S2" s="191"/>
    </row>
    <row r="3" spans="1:31" s="138" customFormat="1" ht="12" customHeight="1">
      <c r="A3" s="192"/>
      <c r="B3" s="192"/>
      <c r="C3" s="192"/>
      <c r="D3" s="193"/>
      <c r="E3" s="594" t="s">
        <v>9</v>
      </c>
      <c r="F3" s="594"/>
      <c r="G3" s="594"/>
      <c r="H3" s="594"/>
      <c r="I3" s="594"/>
      <c r="J3" s="656"/>
      <c r="K3" s="600" t="s">
        <v>10</v>
      </c>
      <c r="L3" s="594"/>
      <c r="M3" s="594"/>
      <c r="N3" s="594"/>
      <c r="O3" s="594"/>
      <c r="P3" s="656"/>
      <c r="Q3" s="658" t="s">
        <v>39</v>
      </c>
      <c r="R3" s="616"/>
      <c r="S3" s="194"/>
      <c r="T3" s="594" t="s">
        <v>118</v>
      </c>
      <c r="U3" s="594"/>
      <c r="V3" s="594"/>
      <c r="W3" s="594"/>
      <c r="X3" s="594"/>
      <c r="Y3" s="656"/>
      <c r="Z3" s="594" t="s">
        <v>119</v>
      </c>
      <c r="AA3" s="594"/>
      <c r="AB3" s="594"/>
      <c r="AC3" s="594"/>
      <c r="AD3" s="594"/>
      <c r="AE3" s="594"/>
    </row>
    <row r="4" spans="1:31" s="138" customFormat="1" ht="12" customHeight="1">
      <c r="A4" s="618" t="s">
        <v>7</v>
      </c>
      <c r="B4" s="618"/>
      <c r="C4" s="618"/>
      <c r="D4" s="195"/>
      <c r="E4" s="654" t="s">
        <v>52</v>
      </c>
      <c r="F4" s="654"/>
      <c r="G4" s="655"/>
      <c r="H4" s="661" t="s">
        <v>53</v>
      </c>
      <c r="I4" s="654"/>
      <c r="J4" s="660"/>
      <c r="K4" s="653" t="s">
        <v>51</v>
      </c>
      <c r="L4" s="654"/>
      <c r="M4" s="655"/>
      <c r="N4" s="654" t="s">
        <v>54</v>
      </c>
      <c r="O4" s="654"/>
      <c r="P4" s="660"/>
      <c r="Q4" s="659"/>
      <c r="R4" s="606"/>
      <c r="S4" s="196"/>
      <c r="T4" s="607" t="s">
        <v>9</v>
      </c>
      <c r="U4" s="607"/>
      <c r="V4" s="605"/>
      <c r="W4" s="604" t="s">
        <v>10</v>
      </c>
      <c r="X4" s="607"/>
      <c r="Y4" s="657"/>
      <c r="Z4" s="607" t="s">
        <v>9</v>
      </c>
      <c r="AA4" s="607"/>
      <c r="AB4" s="605"/>
      <c r="AC4" s="606" t="s">
        <v>10</v>
      </c>
      <c r="AD4" s="606"/>
      <c r="AE4" s="606"/>
    </row>
    <row r="5" spans="1:31" s="138" customFormat="1" ht="45">
      <c r="A5" s="620"/>
      <c r="B5" s="620"/>
      <c r="C5" s="620"/>
      <c r="D5" s="197"/>
      <c r="E5" s="198" t="s">
        <v>12</v>
      </c>
      <c r="F5" s="198" t="s">
        <v>13</v>
      </c>
      <c r="G5" s="199" t="s">
        <v>14</v>
      </c>
      <c r="H5" s="198" t="s">
        <v>12</v>
      </c>
      <c r="I5" s="198" t="s">
        <v>13</v>
      </c>
      <c r="J5" s="200" t="s">
        <v>15</v>
      </c>
      <c r="K5" s="198" t="s">
        <v>12</v>
      </c>
      <c r="L5" s="198" t="s">
        <v>13</v>
      </c>
      <c r="M5" s="199" t="s">
        <v>15</v>
      </c>
      <c r="N5" s="198" t="s">
        <v>12</v>
      </c>
      <c r="O5" s="198" t="s">
        <v>13</v>
      </c>
      <c r="P5" s="200" t="s">
        <v>15</v>
      </c>
      <c r="Q5" s="201" t="s">
        <v>52</v>
      </c>
      <c r="R5" s="198" t="s">
        <v>53</v>
      </c>
      <c r="S5" s="202"/>
      <c r="T5" s="198" t="s">
        <v>12</v>
      </c>
      <c r="U5" s="198" t="s">
        <v>13</v>
      </c>
      <c r="V5" s="199" t="s">
        <v>15</v>
      </c>
      <c r="W5" s="198" t="s">
        <v>12</v>
      </c>
      <c r="X5" s="198" t="s">
        <v>13</v>
      </c>
      <c r="Y5" s="200" t="s">
        <v>15</v>
      </c>
      <c r="Z5" s="198" t="s">
        <v>12</v>
      </c>
      <c r="AA5" s="198" t="s">
        <v>13</v>
      </c>
      <c r="AB5" s="199" t="s">
        <v>15</v>
      </c>
      <c r="AC5" s="198" t="s">
        <v>12</v>
      </c>
      <c r="AD5" s="198" t="s">
        <v>13</v>
      </c>
      <c r="AE5" s="198" t="s">
        <v>15</v>
      </c>
    </row>
    <row r="6" spans="1:31" s="104" customFormat="1" ht="12" customHeight="1">
      <c r="A6" s="124">
        <v>1998</v>
      </c>
      <c r="B6" s="324"/>
      <c r="C6" s="203"/>
      <c r="D6" s="307"/>
      <c r="E6" s="204">
        <v>3967.2135876816565</v>
      </c>
      <c r="F6" s="204">
        <v>16.600000000000001</v>
      </c>
      <c r="G6" s="205">
        <v>16.600000000000001</v>
      </c>
      <c r="H6" s="206">
        <f>SUM(H32:H35)</f>
        <v>93765.078000000009</v>
      </c>
      <c r="I6" s="204">
        <v>24.7</v>
      </c>
      <c r="J6" s="207" t="s">
        <v>20</v>
      </c>
      <c r="K6" s="204">
        <v>2893.2277956078033</v>
      </c>
      <c r="L6" s="204">
        <v>24.7</v>
      </c>
      <c r="M6" s="205">
        <v>24.7</v>
      </c>
      <c r="N6" s="204">
        <f>SUM(N32:N35)</f>
        <v>119228.806</v>
      </c>
      <c r="O6" s="204">
        <v>24.7</v>
      </c>
      <c r="P6" s="207">
        <v>24.7</v>
      </c>
      <c r="Q6" s="208">
        <f t="shared" ref="Q6:Q52" si="0">E6/K6*100</f>
        <v>137.12067863112151</v>
      </c>
      <c r="R6" s="204">
        <f t="shared" ref="R6:R77" si="1">(H6/N6)*100</f>
        <v>78.642973242556849</v>
      </c>
      <c r="S6" s="209"/>
      <c r="T6" s="204">
        <f t="shared" ref="T6:T16" si="2">E6</f>
        <v>3967.2135876816565</v>
      </c>
      <c r="U6" s="204">
        <v>16.600000000000001</v>
      </c>
      <c r="V6" s="204">
        <v>16.600000000000001</v>
      </c>
      <c r="W6" s="206">
        <f t="shared" ref="W6:W16" si="3">K6</f>
        <v>2893.2277956078033</v>
      </c>
      <c r="X6" s="204">
        <v>24.7</v>
      </c>
      <c r="Y6" s="207">
        <v>24.7</v>
      </c>
      <c r="Z6" s="204">
        <f t="shared" ref="Z6:Z32" si="4">H6</f>
        <v>93765.078000000009</v>
      </c>
      <c r="AA6" s="204">
        <f>24.7</f>
        <v>24.7</v>
      </c>
      <c r="AB6" s="204" t="s">
        <v>20</v>
      </c>
      <c r="AC6" s="206">
        <f t="shared" ref="AC6:AC32" si="5">N6</f>
        <v>119228.806</v>
      </c>
      <c r="AD6" s="204" t="s">
        <v>20</v>
      </c>
      <c r="AE6" s="204" t="s">
        <v>20</v>
      </c>
    </row>
    <row r="7" spans="1:31" s="104" customFormat="1" ht="12" customHeight="1">
      <c r="A7" s="124">
        <v>1999</v>
      </c>
      <c r="B7" s="324"/>
      <c r="C7" s="203"/>
      <c r="D7" s="307"/>
      <c r="E7" s="204">
        <f>SUM(E130:E141)</f>
        <v>4088.2142088697369</v>
      </c>
      <c r="F7" s="204">
        <f t="shared" ref="F7:F16" si="6">((E7/E6)-1)*100</f>
        <v>3.0500152944573422</v>
      </c>
      <c r="G7" s="205">
        <f t="shared" ref="G7:G23" si="7">F7</f>
        <v>3.0500152944573422</v>
      </c>
      <c r="H7" s="206">
        <f>SUM(H36:H39)</f>
        <v>104788.63</v>
      </c>
      <c r="I7" s="204">
        <f t="shared" ref="I7:I17" si="8">((H7/H6)-1)*100</f>
        <v>11.756564634863299</v>
      </c>
      <c r="J7" s="207" t="s">
        <v>20</v>
      </c>
      <c r="K7" s="204">
        <f>SUM(K130:K141)</f>
        <v>3206.503460880122</v>
      </c>
      <c r="L7" s="204">
        <f t="shared" ref="L7:L17" si="9">((K7/K6)-1)*100</f>
        <v>10.827894911969981</v>
      </c>
      <c r="M7" s="205">
        <f>L7</f>
        <v>10.827894911969981</v>
      </c>
      <c r="N7" s="204">
        <f>SUM(N130:N141)</f>
        <v>139093.68</v>
      </c>
      <c r="O7" s="204">
        <f t="shared" ref="O7:O17" si="10">((N7/N6)-1)*100</f>
        <v>16.661136403563415</v>
      </c>
      <c r="P7" s="207">
        <f>O7</f>
        <v>16.661136403563415</v>
      </c>
      <c r="Q7" s="208">
        <f t="shared" si="0"/>
        <v>127.49757668272102</v>
      </c>
      <c r="R7" s="204">
        <f t="shared" si="1"/>
        <v>75.336729893119525</v>
      </c>
      <c r="S7" s="209"/>
      <c r="T7" s="204">
        <f t="shared" si="2"/>
        <v>4088.2142088697369</v>
      </c>
      <c r="U7" s="204">
        <f t="shared" ref="U7:U16" si="11">((T7/T6)-1)*100</f>
        <v>3.0500152944573422</v>
      </c>
      <c r="V7" s="204">
        <f>U7</f>
        <v>3.0500152944573422</v>
      </c>
      <c r="W7" s="206">
        <f t="shared" si="3"/>
        <v>3206.503460880122</v>
      </c>
      <c r="X7" s="204">
        <f t="shared" ref="X7:X16" si="12">((W7/W6)-1)*100</f>
        <v>10.827894911969981</v>
      </c>
      <c r="Y7" s="207">
        <f>X7</f>
        <v>10.827894911969981</v>
      </c>
      <c r="Z7" s="204">
        <f t="shared" si="4"/>
        <v>104788.63</v>
      </c>
      <c r="AA7" s="204">
        <f t="shared" ref="AA7:AA17" si="13">(Z7/Z6-1)*100</f>
        <v>11.756564634863299</v>
      </c>
      <c r="AB7" s="204">
        <v>10.214986436634742</v>
      </c>
      <c r="AC7" s="206">
        <f t="shared" si="5"/>
        <v>139093.68</v>
      </c>
      <c r="AD7" s="204">
        <f t="shared" ref="AD7:AD17" si="14">(AC7/AC6-1)*100</f>
        <v>16.661136403563415</v>
      </c>
      <c r="AE7" s="204">
        <v>-4.9757128323502542</v>
      </c>
    </row>
    <row r="8" spans="1:31" s="104" customFormat="1" ht="12" customHeight="1">
      <c r="A8" s="124">
        <v>2000</v>
      </c>
      <c r="B8" s="324"/>
      <c r="C8" s="203"/>
      <c r="D8" s="307"/>
      <c r="E8" s="204">
        <f>SUM(E142:E153)</f>
        <v>4807.6225032695056</v>
      </c>
      <c r="F8" s="204">
        <f t="shared" si="6"/>
        <v>17.597128174911923</v>
      </c>
      <c r="G8" s="205">
        <f t="shared" si="7"/>
        <v>17.597128174911923</v>
      </c>
      <c r="H8" s="210">
        <f>SUM(H142:H153)</f>
        <v>124177.33</v>
      </c>
      <c r="I8" s="211">
        <f t="shared" si="8"/>
        <v>18.502675337963659</v>
      </c>
      <c r="J8" s="212" t="s">
        <v>20</v>
      </c>
      <c r="K8" s="204">
        <f>SUM(K142:K153)</f>
        <v>3830.2549006947702</v>
      </c>
      <c r="L8" s="204">
        <f t="shared" si="9"/>
        <v>19.452698162485092</v>
      </c>
      <c r="M8" s="205">
        <f>L8</f>
        <v>19.452698162485092</v>
      </c>
      <c r="N8" s="204">
        <f>SUM(N142:N153)</f>
        <v>169468.09000000003</v>
      </c>
      <c r="O8" s="204">
        <f t="shared" si="10"/>
        <v>21.837376076324986</v>
      </c>
      <c r="P8" s="207">
        <f>O8</f>
        <v>21.837376076324986</v>
      </c>
      <c r="Q8" s="213">
        <f t="shared" si="0"/>
        <v>125.5170381061963</v>
      </c>
      <c r="R8" s="211">
        <f t="shared" si="1"/>
        <v>73.274756327282603</v>
      </c>
      <c r="S8" s="209"/>
      <c r="T8" s="204">
        <f t="shared" si="2"/>
        <v>4807.6225032695056</v>
      </c>
      <c r="U8" s="204">
        <f t="shared" si="11"/>
        <v>17.597128174911923</v>
      </c>
      <c r="V8" s="204">
        <f>U8</f>
        <v>17.597128174911923</v>
      </c>
      <c r="W8" s="206">
        <f t="shared" si="3"/>
        <v>3830.2549006947702</v>
      </c>
      <c r="X8" s="204">
        <f t="shared" si="12"/>
        <v>19.452698162485092</v>
      </c>
      <c r="Y8" s="212">
        <f>X8</f>
        <v>19.452698162485092</v>
      </c>
      <c r="Z8" s="204">
        <f t="shared" si="4"/>
        <v>124177.33</v>
      </c>
      <c r="AA8" s="204">
        <f t="shared" si="13"/>
        <v>18.502675337963659</v>
      </c>
      <c r="AB8" s="204">
        <v>19.117247305598383</v>
      </c>
      <c r="AC8" s="206">
        <f t="shared" si="5"/>
        <v>169468.09000000003</v>
      </c>
      <c r="AD8" s="204">
        <f t="shared" si="14"/>
        <v>21.837376076324986</v>
      </c>
      <c r="AE8" s="204">
        <v>46.640559552846227</v>
      </c>
    </row>
    <row r="9" spans="1:31" s="104" customFormat="1" ht="12" customHeight="1">
      <c r="A9" s="94">
        <v>2001</v>
      </c>
      <c r="B9" s="325"/>
      <c r="C9" s="214"/>
      <c r="D9" s="308"/>
      <c r="E9" s="215">
        <f>SUM(E154:E165)</f>
        <v>4348.46</v>
      </c>
      <c r="F9" s="215">
        <f t="shared" si="6"/>
        <v>-9.5507187379467613</v>
      </c>
      <c r="G9" s="216">
        <f t="shared" si="7"/>
        <v>-9.5507187379467613</v>
      </c>
      <c r="H9" s="206">
        <f>SUM(H154:H165)</f>
        <v>129770.98999999998</v>
      </c>
      <c r="I9" s="204">
        <f t="shared" si="8"/>
        <v>4.504574224618918</v>
      </c>
      <c r="J9" s="207" t="s">
        <v>20</v>
      </c>
      <c r="K9" s="215">
        <f>SUM(K154:K165)</f>
        <v>3931.1400000000008</v>
      </c>
      <c r="L9" s="215">
        <f t="shared" si="9"/>
        <v>2.6339004040418112</v>
      </c>
      <c r="M9" s="216">
        <f>((K9/K8)-1)*100</f>
        <v>2.6339004040418112</v>
      </c>
      <c r="N9" s="215">
        <f>SUM(N154:N165)</f>
        <v>173210.11</v>
      </c>
      <c r="O9" s="215">
        <f t="shared" si="10"/>
        <v>2.208097111379459</v>
      </c>
      <c r="P9" s="217">
        <f>((N9/N8)-1)*100</f>
        <v>2.208097111379459</v>
      </c>
      <c r="Q9" s="208">
        <f t="shared" si="0"/>
        <v>110.6157501386366</v>
      </c>
      <c r="R9" s="204">
        <f t="shared" si="1"/>
        <v>74.921140573145522</v>
      </c>
      <c r="S9" s="209"/>
      <c r="T9" s="215">
        <f t="shared" si="2"/>
        <v>4348.46</v>
      </c>
      <c r="U9" s="215">
        <f t="shared" si="11"/>
        <v>-9.5507187379467613</v>
      </c>
      <c r="V9" s="215">
        <f>((T9/T8)-1)*100</f>
        <v>-9.5507187379467613</v>
      </c>
      <c r="W9" s="218">
        <f t="shared" si="3"/>
        <v>3931.1400000000008</v>
      </c>
      <c r="X9" s="215">
        <f t="shared" si="12"/>
        <v>2.6339004040418112</v>
      </c>
      <c r="Y9" s="217">
        <f>((W9/W8)-1)*100</f>
        <v>2.6339004040418112</v>
      </c>
      <c r="Z9" s="218">
        <f t="shared" si="4"/>
        <v>129770.98999999998</v>
      </c>
      <c r="AA9" s="215">
        <f t="shared" si="13"/>
        <v>4.504574224618918</v>
      </c>
      <c r="AB9" s="217">
        <v>4.526760324045731</v>
      </c>
      <c r="AC9" s="218">
        <f t="shared" si="5"/>
        <v>173210.11</v>
      </c>
      <c r="AD9" s="215">
        <f t="shared" si="14"/>
        <v>2.208097111379459</v>
      </c>
      <c r="AE9" s="215">
        <v>3.3420517291484986</v>
      </c>
    </row>
    <row r="10" spans="1:31" s="104" customFormat="1" ht="12" customHeight="1">
      <c r="A10" s="124">
        <v>2002</v>
      </c>
      <c r="B10" s="324"/>
      <c r="C10" s="203"/>
      <c r="D10" s="307"/>
      <c r="E10" s="204">
        <f>SUM(E166:E177)</f>
        <v>4433.6799999999994</v>
      </c>
      <c r="F10" s="204">
        <f t="shared" si="6"/>
        <v>1.9597742649121619</v>
      </c>
      <c r="G10" s="205">
        <f t="shared" si="7"/>
        <v>1.9597742649121619</v>
      </c>
      <c r="H10" s="206">
        <f>SUM(H166:H177)</f>
        <v>133267.66999999998</v>
      </c>
      <c r="I10" s="204">
        <f t="shared" si="8"/>
        <v>2.6945005197232419</v>
      </c>
      <c r="J10" s="207" t="s">
        <v>20</v>
      </c>
      <c r="K10" s="204">
        <f>SUM(K166:K177)</f>
        <v>4086.3799999999997</v>
      </c>
      <c r="L10" s="204">
        <f t="shared" si="9"/>
        <v>3.9489817203151922</v>
      </c>
      <c r="M10" s="205">
        <f>((K10/K9)-1)*100</f>
        <v>3.9489817203151922</v>
      </c>
      <c r="N10" s="204">
        <f>SUM(N166:N177)</f>
        <v>175267.87</v>
      </c>
      <c r="O10" s="204">
        <f t="shared" si="10"/>
        <v>1.188013794344922</v>
      </c>
      <c r="P10" s="207">
        <f>((N10/N9)-1)*100</f>
        <v>1.188013794344922</v>
      </c>
      <c r="Q10" s="208">
        <f t="shared" si="0"/>
        <v>108.49896485397834</v>
      </c>
      <c r="R10" s="204">
        <f t="shared" si="1"/>
        <v>76.036566200068492</v>
      </c>
      <c r="S10" s="209"/>
      <c r="T10" s="204">
        <f t="shared" si="2"/>
        <v>4433.6799999999994</v>
      </c>
      <c r="U10" s="204">
        <f t="shared" si="11"/>
        <v>1.9597742649121619</v>
      </c>
      <c r="V10" s="204">
        <f>((T10/T9)-1)*100</f>
        <v>1.9597742649121619</v>
      </c>
      <c r="W10" s="206">
        <f t="shared" si="3"/>
        <v>4086.3799999999997</v>
      </c>
      <c r="X10" s="204">
        <f t="shared" si="12"/>
        <v>3.9489817203151922</v>
      </c>
      <c r="Y10" s="207">
        <f>((W10/W9)-1)*100</f>
        <v>3.9489817203151922</v>
      </c>
      <c r="Z10" s="206">
        <f t="shared" si="4"/>
        <v>133267.66999999998</v>
      </c>
      <c r="AA10" s="204">
        <f t="shared" si="13"/>
        <v>2.6945005197232419</v>
      </c>
      <c r="AB10" s="207">
        <v>1.664814178082219</v>
      </c>
      <c r="AC10" s="206">
        <f t="shared" si="5"/>
        <v>175267.87</v>
      </c>
      <c r="AD10" s="204">
        <f t="shared" si="14"/>
        <v>1.188013794344922</v>
      </c>
      <c r="AE10" s="204">
        <v>0.63939596714073232</v>
      </c>
    </row>
    <row r="11" spans="1:31" s="104" customFormat="1" ht="12" customHeight="1">
      <c r="A11" s="127">
        <v>2003</v>
      </c>
      <c r="B11" s="326"/>
      <c r="C11" s="219"/>
      <c r="D11" s="309"/>
      <c r="E11" s="211">
        <f>SUM(E178:E189)</f>
        <v>5106.8799999999992</v>
      </c>
      <c r="F11" s="211">
        <f t="shared" si="6"/>
        <v>15.183775103300201</v>
      </c>
      <c r="G11" s="220">
        <f t="shared" si="7"/>
        <v>15.183775103300201</v>
      </c>
      <c r="H11" s="210">
        <f t="shared" ref="H11:H16" si="15">SUM(H134:H145)</f>
        <v>110381.49000000002</v>
      </c>
      <c r="I11" s="211">
        <f t="shared" si="8"/>
        <v>-17.173092318639593</v>
      </c>
      <c r="J11" s="212" t="s">
        <v>20</v>
      </c>
      <c r="K11" s="211">
        <f>SUM(K178:K189)</f>
        <v>4139.0200000000004</v>
      </c>
      <c r="L11" s="211">
        <f t="shared" si="9"/>
        <v>1.288181715846326</v>
      </c>
      <c r="M11" s="220">
        <f t="shared" ref="M11:M23" si="16">L11</f>
        <v>1.288181715846326</v>
      </c>
      <c r="N11" s="211">
        <f>SUM(N178:N189)</f>
        <v>185113.68</v>
      </c>
      <c r="O11" s="211">
        <f t="shared" si="10"/>
        <v>5.6175783958577252</v>
      </c>
      <c r="P11" s="212">
        <f t="shared" ref="P11:P23" si="17">O11</f>
        <v>5.6175783958577252</v>
      </c>
      <c r="Q11" s="213">
        <f t="shared" si="0"/>
        <v>123.38379616430939</v>
      </c>
      <c r="R11" s="211">
        <f t="shared" si="1"/>
        <v>59.629029037724294</v>
      </c>
      <c r="S11" s="209"/>
      <c r="T11" s="211">
        <f t="shared" si="2"/>
        <v>5106.8799999999992</v>
      </c>
      <c r="U11" s="211">
        <f t="shared" si="11"/>
        <v>15.183775103300201</v>
      </c>
      <c r="V11" s="211">
        <f t="shared" ref="V11:V23" si="18">U11</f>
        <v>15.183775103300201</v>
      </c>
      <c r="W11" s="210">
        <f t="shared" si="3"/>
        <v>4139.0200000000004</v>
      </c>
      <c r="X11" s="211">
        <f t="shared" si="12"/>
        <v>1.288181715846326</v>
      </c>
      <c r="Y11" s="212">
        <f t="shared" ref="Y11:Y23" si="19">X11</f>
        <v>1.288181715846326</v>
      </c>
      <c r="Z11" s="210">
        <f t="shared" si="4"/>
        <v>110381.49000000002</v>
      </c>
      <c r="AA11" s="211">
        <f t="shared" si="13"/>
        <v>-17.173092318639593</v>
      </c>
      <c r="AB11" s="212">
        <v>-16.517605398628767</v>
      </c>
      <c r="AC11" s="210">
        <f t="shared" si="5"/>
        <v>185113.68</v>
      </c>
      <c r="AD11" s="211">
        <f t="shared" si="14"/>
        <v>5.6175783958577252</v>
      </c>
      <c r="AE11" s="211">
        <v>6.5432277189436228</v>
      </c>
    </row>
    <row r="12" spans="1:31" s="104" customFormat="1" ht="12" customHeight="1">
      <c r="A12" s="124">
        <v>2004</v>
      </c>
      <c r="B12" s="324"/>
      <c r="C12" s="203"/>
      <c r="D12" s="307"/>
      <c r="E12" s="204">
        <f>SUM(E190:E201)</f>
        <v>4922.8599999999997</v>
      </c>
      <c r="F12" s="204">
        <f t="shared" si="6"/>
        <v>-3.6033742715708916</v>
      </c>
      <c r="G12" s="205">
        <f t="shared" si="7"/>
        <v>-3.6033742715708916</v>
      </c>
      <c r="H12" s="206">
        <f t="shared" si="15"/>
        <v>113035.55</v>
      </c>
      <c r="I12" s="204">
        <f t="shared" si="8"/>
        <v>2.4044429913022469</v>
      </c>
      <c r="J12" s="207" t="s">
        <v>20</v>
      </c>
      <c r="K12" s="204">
        <f>SUM(K190:K201)</f>
        <v>4454.46</v>
      </c>
      <c r="L12" s="204">
        <f t="shared" si="9"/>
        <v>7.6211277065585392</v>
      </c>
      <c r="M12" s="205">
        <f t="shared" si="16"/>
        <v>7.6211277065585392</v>
      </c>
      <c r="N12" s="204">
        <f>SUM(N190:N201)</f>
        <v>208410.69</v>
      </c>
      <c r="O12" s="204">
        <f t="shared" si="10"/>
        <v>12.585244915448722</v>
      </c>
      <c r="P12" s="207">
        <f t="shared" si="17"/>
        <v>12.585244915448722</v>
      </c>
      <c r="Q12" s="208">
        <f t="shared" si="0"/>
        <v>110.51530376297013</v>
      </c>
      <c r="R12" s="204">
        <f t="shared" si="1"/>
        <v>54.236925178837993</v>
      </c>
      <c r="S12" s="209"/>
      <c r="T12" s="204">
        <f t="shared" si="2"/>
        <v>4922.8599999999997</v>
      </c>
      <c r="U12" s="204">
        <f t="shared" si="11"/>
        <v>-3.6033742715708916</v>
      </c>
      <c r="V12" s="204">
        <f t="shared" si="18"/>
        <v>-3.6033742715708916</v>
      </c>
      <c r="W12" s="206">
        <f t="shared" si="3"/>
        <v>4454.46</v>
      </c>
      <c r="X12" s="204">
        <f t="shared" si="12"/>
        <v>7.6211277065585392</v>
      </c>
      <c r="Y12" s="217">
        <f t="shared" si="19"/>
        <v>7.6211277065585392</v>
      </c>
      <c r="Z12" s="204">
        <f t="shared" si="4"/>
        <v>113035.55</v>
      </c>
      <c r="AA12" s="204">
        <f t="shared" si="13"/>
        <v>2.4044429913022469</v>
      </c>
      <c r="AB12" s="204">
        <v>1.7325632502804167</v>
      </c>
      <c r="AC12" s="206">
        <f t="shared" si="5"/>
        <v>208410.69</v>
      </c>
      <c r="AD12" s="204">
        <f t="shared" si="14"/>
        <v>12.585244915448722</v>
      </c>
      <c r="AE12" s="204">
        <v>12.512831044199558</v>
      </c>
    </row>
    <row r="13" spans="1:31" s="104" customFormat="1" ht="12" customHeight="1">
      <c r="A13" s="124">
        <v>2005</v>
      </c>
      <c r="B13" s="324"/>
      <c r="C13" s="203"/>
      <c r="D13" s="307"/>
      <c r="E13" s="204">
        <f>SUM(E202:E213)</f>
        <v>4894.2900000000009</v>
      </c>
      <c r="F13" s="204">
        <f t="shared" si="6"/>
        <v>-0.58035369683474558</v>
      </c>
      <c r="G13" s="205">
        <f t="shared" si="7"/>
        <v>-0.58035369683474558</v>
      </c>
      <c r="H13" s="206">
        <f t="shared" si="15"/>
        <v>114689.92</v>
      </c>
      <c r="I13" s="204">
        <f t="shared" si="8"/>
        <v>1.4635838017331704</v>
      </c>
      <c r="J13" s="207" t="s">
        <v>20</v>
      </c>
      <c r="K13" s="204">
        <f>SUM(K202:K213)</f>
        <v>4369.01</v>
      </c>
      <c r="L13" s="204">
        <f t="shared" si="9"/>
        <v>-1.918302106203662</v>
      </c>
      <c r="M13" s="205">
        <f t="shared" si="16"/>
        <v>-1.918302106203662</v>
      </c>
      <c r="N13" s="204">
        <f>SUM(N202:N213)</f>
        <v>232954.46</v>
      </c>
      <c r="O13" s="204">
        <f t="shared" si="10"/>
        <v>11.776636793438943</v>
      </c>
      <c r="P13" s="207">
        <f t="shared" si="17"/>
        <v>11.776636793438943</v>
      </c>
      <c r="Q13" s="208">
        <f t="shared" si="0"/>
        <v>112.02286101428014</v>
      </c>
      <c r="R13" s="204">
        <f t="shared" si="1"/>
        <v>49.232764206360336</v>
      </c>
      <c r="S13" s="209"/>
      <c r="T13" s="204">
        <f t="shared" si="2"/>
        <v>4894.2900000000009</v>
      </c>
      <c r="U13" s="204">
        <f t="shared" si="11"/>
        <v>-0.58035369683474558</v>
      </c>
      <c r="V13" s="204">
        <f t="shared" si="18"/>
        <v>-0.58035369683474558</v>
      </c>
      <c r="W13" s="206">
        <f t="shared" si="3"/>
        <v>4369.01</v>
      </c>
      <c r="X13" s="204">
        <f t="shared" si="12"/>
        <v>-1.918302106203662</v>
      </c>
      <c r="Y13" s="207">
        <f t="shared" si="19"/>
        <v>-1.918302106203662</v>
      </c>
      <c r="Z13" s="204">
        <f t="shared" si="4"/>
        <v>114689.92</v>
      </c>
      <c r="AA13" s="204">
        <f t="shared" si="13"/>
        <v>1.4635838017331704</v>
      </c>
      <c r="AB13" s="204">
        <v>1.6462469337547025</v>
      </c>
      <c r="AC13" s="206">
        <f t="shared" si="5"/>
        <v>232954.46</v>
      </c>
      <c r="AD13" s="204">
        <f t="shared" si="14"/>
        <v>11.776636793438943</v>
      </c>
      <c r="AE13" s="204">
        <v>11.703571346652542</v>
      </c>
    </row>
    <row r="14" spans="1:31" s="104" customFormat="1" ht="12" customHeight="1">
      <c r="A14" s="127">
        <v>2006</v>
      </c>
      <c r="B14" s="326"/>
      <c r="C14" s="219"/>
      <c r="D14" s="309"/>
      <c r="E14" s="211">
        <f>SUM(E214:E225)</f>
        <v>5495.75</v>
      </c>
      <c r="F14" s="211">
        <f t="shared" si="6"/>
        <v>12.289014341201664</v>
      </c>
      <c r="G14" s="220">
        <f t="shared" si="7"/>
        <v>12.289014341201664</v>
      </c>
      <c r="H14" s="210">
        <f t="shared" si="15"/>
        <v>115990.73</v>
      </c>
      <c r="I14" s="211">
        <f t="shared" si="8"/>
        <v>1.1341973209153755</v>
      </c>
      <c r="J14" s="212" t="s">
        <v>20</v>
      </c>
      <c r="K14" s="211">
        <f>SUM(K214:K225)</f>
        <v>5250.630000000001</v>
      </c>
      <c r="L14" s="211">
        <f t="shared" si="9"/>
        <v>20.178942140210275</v>
      </c>
      <c r="M14" s="220">
        <f t="shared" si="16"/>
        <v>20.178942140210275</v>
      </c>
      <c r="N14" s="211">
        <f>SUM(N214:N225)</f>
        <v>262687.19</v>
      </c>
      <c r="O14" s="211">
        <f t="shared" si="10"/>
        <v>12.763322925862862</v>
      </c>
      <c r="P14" s="212">
        <f t="shared" si="17"/>
        <v>12.763322925862862</v>
      </c>
      <c r="Q14" s="213">
        <f t="shared" si="0"/>
        <v>104.6683921738915</v>
      </c>
      <c r="R14" s="211">
        <f t="shared" si="1"/>
        <v>44.155457295043583</v>
      </c>
      <c r="S14" s="209"/>
      <c r="T14" s="211">
        <f t="shared" si="2"/>
        <v>5495.75</v>
      </c>
      <c r="U14" s="211">
        <f t="shared" si="11"/>
        <v>12.289014341201664</v>
      </c>
      <c r="V14" s="211">
        <f t="shared" si="18"/>
        <v>12.289014341201664</v>
      </c>
      <c r="W14" s="210">
        <f t="shared" si="3"/>
        <v>5250.630000000001</v>
      </c>
      <c r="X14" s="211">
        <f t="shared" si="12"/>
        <v>20.178942140210275</v>
      </c>
      <c r="Y14" s="212">
        <f t="shared" si="19"/>
        <v>20.178942140210275</v>
      </c>
      <c r="Z14" s="211">
        <f t="shared" si="4"/>
        <v>115990.73</v>
      </c>
      <c r="AA14" s="211">
        <f t="shared" si="13"/>
        <v>1.1341973209153755</v>
      </c>
      <c r="AB14" s="211">
        <v>1.2143928864416065</v>
      </c>
      <c r="AC14" s="210">
        <f t="shared" si="5"/>
        <v>262687.19</v>
      </c>
      <c r="AD14" s="211">
        <f t="shared" si="14"/>
        <v>12.763322925862862</v>
      </c>
      <c r="AE14" s="211">
        <v>12.182767090749614</v>
      </c>
    </row>
    <row r="15" spans="1:31" s="104" customFormat="1" ht="12" customHeight="1">
      <c r="A15" s="94">
        <v>2007</v>
      </c>
      <c r="B15" s="325"/>
      <c r="C15" s="94"/>
      <c r="D15" s="308"/>
      <c r="E15" s="215">
        <f>SUM(E226:E237)</f>
        <v>5728.83</v>
      </c>
      <c r="F15" s="215">
        <f t="shared" si="6"/>
        <v>4.2410953918937455</v>
      </c>
      <c r="G15" s="216">
        <f t="shared" si="7"/>
        <v>4.2410953918937455</v>
      </c>
      <c r="H15" s="206">
        <f t="shared" si="15"/>
        <v>117352.09999999999</v>
      </c>
      <c r="I15" s="204">
        <f t="shared" si="8"/>
        <v>1.1736886214958719</v>
      </c>
      <c r="J15" s="207" t="s">
        <v>20</v>
      </c>
      <c r="K15" s="215">
        <f>SUM(K226:K237)</f>
        <v>5275.2800000000007</v>
      </c>
      <c r="L15" s="215">
        <f t="shared" si="9"/>
        <v>0.46946747342699879</v>
      </c>
      <c r="M15" s="216">
        <f t="shared" si="16"/>
        <v>0.46946747342699879</v>
      </c>
      <c r="N15" s="215">
        <f>SUM(N226:N237)</f>
        <v>285038.30999999994</v>
      </c>
      <c r="O15" s="215">
        <f t="shared" si="10"/>
        <v>8.5086448258097072</v>
      </c>
      <c r="P15" s="217">
        <f t="shared" si="17"/>
        <v>8.5086448258097072</v>
      </c>
      <c r="Q15" s="208">
        <f t="shared" si="0"/>
        <v>108.59764789736278</v>
      </c>
      <c r="R15" s="204">
        <f t="shared" si="1"/>
        <v>41.170641237663816</v>
      </c>
      <c r="S15" s="209"/>
      <c r="T15" s="215">
        <f t="shared" si="2"/>
        <v>5728.83</v>
      </c>
      <c r="U15" s="215">
        <f t="shared" si="11"/>
        <v>4.2410953918937455</v>
      </c>
      <c r="V15" s="215">
        <f t="shared" si="18"/>
        <v>4.2410953918937455</v>
      </c>
      <c r="W15" s="218">
        <f t="shared" si="3"/>
        <v>5275.2800000000007</v>
      </c>
      <c r="X15" s="215">
        <f t="shared" si="12"/>
        <v>0.46946747342699879</v>
      </c>
      <c r="Y15" s="217">
        <f t="shared" si="19"/>
        <v>0.46946747342699879</v>
      </c>
      <c r="Z15" s="215">
        <f t="shared" si="4"/>
        <v>117352.09999999999</v>
      </c>
      <c r="AA15" s="215">
        <f t="shared" si="13"/>
        <v>1.1736886214958719</v>
      </c>
      <c r="AB15" s="215">
        <v>1.5088551865550137</v>
      </c>
      <c r="AC15" s="218">
        <f t="shared" si="5"/>
        <v>285038.30999999994</v>
      </c>
      <c r="AD15" s="215">
        <f t="shared" si="14"/>
        <v>8.5086448258097072</v>
      </c>
      <c r="AE15" s="215">
        <v>8.0411517187660699</v>
      </c>
    </row>
    <row r="16" spans="1:31" s="104" customFormat="1" ht="12" customHeight="1">
      <c r="A16" s="124">
        <v>2008</v>
      </c>
      <c r="B16" s="324"/>
      <c r="C16" s="124"/>
      <c r="D16" s="307"/>
      <c r="E16" s="204">
        <f>SUM(E238:E249)</f>
        <v>6378.9500000000007</v>
      </c>
      <c r="F16" s="204">
        <f t="shared" si="6"/>
        <v>11.348215953344765</v>
      </c>
      <c r="G16" s="205">
        <f t="shared" si="7"/>
        <v>11.348215953344765</v>
      </c>
      <c r="H16" s="206">
        <f t="shared" si="15"/>
        <v>118903.81999999999</v>
      </c>
      <c r="I16" s="204">
        <f t="shared" si="8"/>
        <v>1.3222771471494754</v>
      </c>
      <c r="J16" s="207" t="s">
        <v>20</v>
      </c>
      <c r="K16" s="204">
        <f>SUM(K238:K249)</f>
        <v>4908.57</v>
      </c>
      <c r="L16" s="204">
        <f t="shared" si="9"/>
        <v>-6.9514793527547525</v>
      </c>
      <c r="M16" s="205">
        <f t="shared" si="16"/>
        <v>-6.9514793527547525</v>
      </c>
      <c r="N16" s="204">
        <f>SUM(N238:N249)</f>
        <v>283387.76999999996</v>
      </c>
      <c r="O16" s="204">
        <f t="shared" si="10"/>
        <v>-0.57905900438435243</v>
      </c>
      <c r="P16" s="207">
        <f t="shared" si="17"/>
        <v>-0.57905900438435243</v>
      </c>
      <c r="Q16" s="208">
        <f t="shared" si="0"/>
        <v>129.95536378211986</v>
      </c>
      <c r="R16" s="204">
        <f t="shared" si="1"/>
        <v>41.957992753180569</v>
      </c>
      <c r="S16" s="209"/>
      <c r="T16" s="204">
        <f t="shared" si="2"/>
        <v>6378.9500000000007</v>
      </c>
      <c r="U16" s="204">
        <f t="shared" si="11"/>
        <v>11.348215953344765</v>
      </c>
      <c r="V16" s="204">
        <f t="shared" si="18"/>
        <v>11.348215953344765</v>
      </c>
      <c r="W16" s="206">
        <f t="shared" si="3"/>
        <v>4908.57</v>
      </c>
      <c r="X16" s="204">
        <f t="shared" si="12"/>
        <v>-6.9514793527547525</v>
      </c>
      <c r="Y16" s="207">
        <f t="shared" si="19"/>
        <v>-6.9514793527547525</v>
      </c>
      <c r="Z16" s="204">
        <f t="shared" si="4"/>
        <v>118903.81999999999</v>
      </c>
      <c r="AA16" s="204">
        <f t="shared" si="13"/>
        <v>1.3222771471494754</v>
      </c>
      <c r="AB16" s="204">
        <v>1.2806012477683204</v>
      </c>
      <c r="AC16" s="206">
        <f t="shared" si="5"/>
        <v>283387.76999999996</v>
      </c>
      <c r="AD16" s="204">
        <f t="shared" si="14"/>
        <v>-0.57905900438435243</v>
      </c>
      <c r="AE16" s="204">
        <v>0.64925163648354989</v>
      </c>
    </row>
    <row r="17" spans="1:31" s="104" customFormat="1" ht="12" customHeight="1">
      <c r="A17" s="127">
        <v>2009</v>
      </c>
      <c r="B17" s="326"/>
      <c r="C17" s="127"/>
      <c r="D17" s="309"/>
      <c r="E17" s="211">
        <f>SUM(E250:E261)</f>
        <v>5477.92</v>
      </c>
      <c r="F17" s="211">
        <f t="shared" ref="F17:F22" si="20">((E17/E16)-1)*100</f>
        <v>-14.125051928608945</v>
      </c>
      <c r="G17" s="220">
        <f t="shared" si="7"/>
        <v>-14.125051928608945</v>
      </c>
      <c r="H17" s="210">
        <f>SUM(H250:H261)</f>
        <v>159889.56</v>
      </c>
      <c r="I17" s="211">
        <f t="shared" si="8"/>
        <v>34.469657913429529</v>
      </c>
      <c r="J17" s="212" t="s">
        <v>20</v>
      </c>
      <c r="K17" s="211">
        <f>SUM(K250:K261)</f>
        <v>3569.9199999999996</v>
      </c>
      <c r="L17" s="211">
        <f t="shared" si="9"/>
        <v>-27.271690125637406</v>
      </c>
      <c r="M17" s="220">
        <f t="shared" si="16"/>
        <v>-27.271690125637406</v>
      </c>
      <c r="N17" s="211">
        <f>SUM(N250:N261)</f>
        <v>206116.18000000002</v>
      </c>
      <c r="O17" s="211">
        <f t="shared" si="10"/>
        <v>-27.267087072953057</v>
      </c>
      <c r="P17" s="212">
        <f t="shared" si="17"/>
        <v>-27.267087072953057</v>
      </c>
      <c r="Q17" s="213">
        <f t="shared" ref="Q17:Q22" si="21">E17/K17*100</f>
        <v>153.44657583363215</v>
      </c>
      <c r="R17" s="211">
        <f t="shared" ref="R17:R22" si="22">(H17/N17)*100</f>
        <v>77.57254185479276</v>
      </c>
      <c r="S17" s="209"/>
      <c r="T17" s="211">
        <f t="shared" ref="T17:T22" si="23">E17</f>
        <v>5477.92</v>
      </c>
      <c r="U17" s="211">
        <f t="shared" ref="U17:U22" si="24">((T17/T16)-1)*100</f>
        <v>-14.125051928608945</v>
      </c>
      <c r="V17" s="211">
        <f t="shared" si="18"/>
        <v>-14.125051928608945</v>
      </c>
      <c r="W17" s="210">
        <f t="shared" ref="W17:W22" si="25">K17</f>
        <v>3569.9199999999996</v>
      </c>
      <c r="X17" s="211">
        <f t="shared" ref="X17:X22" si="26">((W17/W16)-1)*100</f>
        <v>-27.271690125637406</v>
      </c>
      <c r="Y17" s="212">
        <f t="shared" si="19"/>
        <v>-27.271690125637406</v>
      </c>
      <c r="Z17" s="211">
        <f t="shared" si="4"/>
        <v>159889.56</v>
      </c>
      <c r="AA17" s="211">
        <f t="shared" si="13"/>
        <v>34.469657913429529</v>
      </c>
      <c r="AB17" s="211">
        <v>34.67337693919503</v>
      </c>
      <c r="AC17" s="210">
        <f t="shared" si="5"/>
        <v>206116.18000000002</v>
      </c>
      <c r="AD17" s="211">
        <f t="shared" si="14"/>
        <v>-27.267087072953057</v>
      </c>
      <c r="AE17" s="211">
        <v>-26.152083076617615</v>
      </c>
    </row>
    <row r="18" spans="1:31" s="104" customFormat="1" ht="12" customHeight="1">
      <c r="A18" s="94">
        <v>2010</v>
      </c>
      <c r="B18" s="325"/>
      <c r="C18" s="94"/>
      <c r="D18" s="308"/>
      <c r="E18" s="215">
        <f>SUM(E262:E273)</f>
        <v>7402.3065999999999</v>
      </c>
      <c r="F18" s="215">
        <f t="shared" si="20"/>
        <v>35.129877763822769</v>
      </c>
      <c r="G18" s="216">
        <f t="shared" si="7"/>
        <v>35.129877763822769</v>
      </c>
      <c r="H18" s="218">
        <f>SUM(H262:H273)</f>
        <v>186780.06999999998</v>
      </c>
      <c r="I18" s="215">
        <f t="shared" ref="I18:I23" si="27">((H18/H17)-1)*100</f>
        <v>16.818177497017306</v>
      </c>
      <c r="J18" s="217">
        <f t="shared" ref="J18:J23" si="28">I18</f>
        <v>16.818177497017306</v>
      </c>
      <c r="K18" s="215">
        <f>SUM(K262:K273)</f>
        <v>4494.630000000001</v>
      </c>
      <c r="L18" s="215">
        <f t="shared" ref="L18:L23" si="29">((K18/K17)-1)*100</f>
        <v>25.902821351739025</v>
      </c>
      <c r="M18" s="216">
        <f t="shared" si="16"/>
        <v>25.902821351739025</v>
      </c>
      <c r="N18" s="215">
        <f>SUM(N262:N273)</f>
        <v>240055.86</v>
      </c>
      <c r="O18" s="215">
        <f t="shared" ref="O18:O23" si="30">((N18/N17)-1)*100</f>
        <v>16.466286149879149</v>
      </c>
      <c r="P18" s="217">
        <f t="shared" si="17"/>
        <v>16.466286149879149</v>
      </c>
      <c r="Q18" s="221">
        <f t="shared" si="21"/>
        <v>164.69223495593624</v>
      </c>
      <c r="R18" s="215">
        <f t="shared" si="22"/>
        <v>77.806919606128332</v>
      </c>
      <c r="S18" s="209"/>
      <c r="T18" s="215">
        <f t="shared" si="23"/>
        <v>7402.3065999999999</v>
      </c>
      <c r="U18" s="215">
        <f t="shared" si="24"/>
        <v>35.129877763822769</v>
      </c>
      <c r="V18" s="216">
        <f t="shared" si="18"/>
        <v>35.129877763822769</v>
      </c>
      <c r="W18" s="215">
        <f t="shared" si="25"/>
        <v>4494.630000000001</v>
      </c>
      <c r="X18" s="215">
        <f t="shared" si="26"/>
        <v>25.902821351739025</v>
      </c>
      <c r="Y18" s="217">
        <f t="shared" si="19"/>
        <v>25.902821351739025</v>
      </c>
      <c r="Z18" s="215">
        <f t="shared" ref="Z18:Z23" si="31">H18</f>
        <v>186780.06999999998</v>
      </c>
      <c r="AA18" s="215">
        <f t="shared" ref="AA18:AA23" si="32">(Z18/Z17-1)*100</f>
        <v>16.818177497017306</v>
      </c>
      <c r="AB18" s="215">
        <v>17.405546300925813</v>
      </c>
      <c r="AC18" s="218">
        <f t="shared" ref="AC18:AC23" si="33">N18</f>
        <v>240055.86</v>
      </c>
      <c r="AD18" s="215">
        <f t="shared" ref="AD18:AD23" si="34">(AC18/AC17-1)*100</f>
        <v>16.466286149879149</v>
      </c>
      <c r="AE18" s="215">
        <v>-26.152083076617615</v>
      </c>
    </row>
    <row r="19" spans="1:31" s="104" customFormat="1" ht="12" customHeight="1">
      <c r="A19" s="124">
        <v>2011</v>
      </c>
      <c r="B19" s="324"/>
      <c r="C19" s="124"/>
      <c r="D19" s="307"/>
      <c r="E19" s="204">
        <f>SUM(E274:E285)</f>
        <v>8302.3700000000008</v>
      </c>
      <c r="F19" s="204">
        <f t="shared" si="20"/>
        <v>12.159228854422221</v>
      </c>
      <c r="G19" s="205">
        <f t="shared" si="7"/>
        <v>12.159228854422221</v>
      </c>
      <c r="H19" s="204">
        <f>SUM(H274:H285)</f>
        <v>215230.35999999996</v>
      </c>
      <c r="I19" s="204">
        <f t="shared" si="27"/>
        <v>15.231973090062546</v>
      </c>
      <c r="J19" s="207">
        <f t="shared" si="28"/>
        <v>15.231973090062546</v>
      </c>
      <c r="K19" s="204">
        <f>SUM(K274:K285)</f>
        <v>5361.43</v>
      </c>
      <c r="L19" s="204">
        <f t="shared" si="29"/>
        <v>19.28523593710716</v>
      </c>
      <c r="M19" s="205">
        <f t="shared" si="16"/>
        <v>19.28523593710716</v>
      </c>
      <c r="N19" s="204">
        <f>SUM(N274:N285)</f>
        <v>263140.75000000006</v>
      </c>
      <c r="O19" s="204">
        <f t="shared" si="30"/>
        <v>9.6164659342204963</v>
      </c>
      <c r="P19" s="207">
        <f t="shared" si="17"/>
        <v>9.6164659342204963</v>
      </c>
      <c r="Q19" s="208">
        <f t="shared" si="21"/>
        <v>154.85364911973113</v>
      </c>
      <c r="R19" s="204">
        <f t="shared" si="22"/>
        <v>81.792865605194137</v>
      </c>
      <c r="S19" s="209"/>
      <c r="T19" s="204">
        <f t="shared" si="23"/>
        <v>8302.3700000000008</v>
      </c>
      <c r="U19" s="204">
        <f t="shared" si="24"/>
        <v>12.159228854422221</v>
      </c>
      <c r="V19" s="205">
        <f t="shared" si="18"/>
        <v>12.159228854422221</v>
      </c>
      <c r="W19" s="204">
        <f t="shared" si="25"/>
        <v>5361.43</v>
      </c>
      <c r="X19" s="204">
        <f t="shared" si="26"/>
        <v>19.28523593710716</v>
      </c>
      <c r="Y19" s="207">
        <f t="shared" si="19"/>
        <v>19.28523593710716</v>
      </c>
      <c r="Z19" s="204">
        <f t="shared" si="31"/>
        <v>215230.35999999996</v>
      </c>
      <c r="AA19" s="204">
        <f t="shared" si="32"/>
        <v>15.231973090062546</v>
      </c>
      <c r="AB19" s="204">
        <f t="shared" ref="AB19:AB24" si="35">AA19</f>
        <v>15.231973090062546</v>
      </c>
      <c r="AC19" s="206">
        <f t="shared" si="33"/>
        <v>263140.75000000006</v>
      </c>
      <c r="AD19" s="204">
        <f t="shared" si="34"/>
        <v>9.6164659342204963</v>
      </c>
      <c r="AE19" s="204">
        <f t="shared" ref="AE19:AE24" si="36">AD19</f>
        <v>9.6164659342204963</v>
      </c>
    </row>
    <row r="20" spans="1:31" s="104" customFormat="1" ht="12" customHeight="1">
      <c r="A20" s="124">
        <v>2012</v>
      </c>
      <c r="B20" s="324"/>
      <c r="C20" s="124"/>
      <c r="D20" s="307"/>
      <c r="E20" s="204">
        <f>SUM(E286:E297)</f>
        <v>7237.0199999999986</v>
      </c>
      <c r="F20" s="204">
        <f t="shared" si="20"/>
        <v>-12.831878126366348</v>
      </c>
      <c r="G20" s="205">
        <f t="shared" si="7"/>
        <v>-12.831878126366348</v>
      </c>
      <c r="H20" s="204">
        <f>SUM(H286:H297)</f>
        <v>226114.59000000003</v>
      </c>
      <c r="I20" s="204">
        <f t="shared" si="27"/>
        <v>5.0570142613709734</v>
      </c>
      <c r="J20" s="207">
        <f t="shared" si="28"/>
        <v>5.0570142613709734</v>
      </c>
      <c r="K20" s="204">
        <f>SUM(K286:K297)</f>
        <v>4325.21</v>
      </c>
      <c r="L20" s="204">
        <f t="shared" si="29"/>
        <v>-19.32730633431753</v>
      </c>
      <c r="M20" s="205">
        <f t="shared" si="16"/>
        <v>-19.32730633431753</v>
      </c>
      <c r="N20" s="204">
        <f>SUM(N286:N297)</f>
        <v>257945.63</v>
      </c>
      <c r="O20" s="204">
        <f t="shared" si="30"/>
        <v>-1.9742742239657107</v>
      </c>
      <c r="P20" s="207">
        <f t="shared" si="17"/>
        <v>-1.9742742239657107</v>
      </c>
      <c r="Q20" s="208">
        <f t="shared" si="21"/>
        <v>167.32181790017128</v>
      </c>
      <c r="R20" s="204">
        <f t="shared" si="22"/>
        <v>87.659787064429054</v>
      </c>
      <c r="S20" s="209"/>
      <c r="T20" s="204">
        <f t="shared" si="23"/>
        <v>7237.0199999999986</v>
      </c>
      <c r="U20" s="204">
        <f t="shared" si="24"/>
        <v>-12.831878126366348</v>
      </c>
      <c r="V20" s="205">
        <f t="shared" si="18"/>
        <v>-12.831878126366348</v>
      </c>
      <c r="W20" s="204">
        <f t="shared" si="25"/>
        <v>4325.21</v>
      </c>
      <c r="X20" s="204">
        <f t="shared" si="26"/>
        <v>-19.32730633431753</v>
      </c>
      <c r="Y20" s="207">
        <f t="shared" si="19"/>
        <v>-19.32730633431753</v>
      </c>
      <c r="Z20" s="204">
        <f t="shared" si="31"/>
        <v>226114.59000000003</v>
      </c>
      <c r="AA20" s="204">
        <f t="shared" si="32"/>
        <v>5.0570142613709734</v>
      </c>
      <c r="AB20" s="204">
        <f t="shared" si="35"/>
        <v>5.0570142613709734</v>
      </c>
      <c r="AC20" s="206">
        <f t="shared" si="33"/>
        <v>257945.63</v>
      </c>
      <c r="AD20" s="204">
        <f t="shared" si="34"/>
        <v>-1.9742742239657107</v>
      </c>
      <c r="AE20" s="204">
        <f t="shared" si="36"/>
        <v>-1.9742742239657107</v>
      </c>
    </row>
    <row r="21" spans="1:31" s="104" customFormat="1" ht="12" customHeight="1">
      <c r="A21" s="94">
        <v>2013</v>
      </c>
      <c r="B21" s="325"/>
      <c r="C21" s="94"/>
      <c r="D21" s="308"/>
      <c r="E21" s="215">
        <f>SUM(E298:E309)</f>
        <v>7448.1499999999987</v>
      </c>
      <c r="F21" s="215">
        <f t="shared" si="20"/>
        <v>2.9173610132347205</v>
      </c>
      <c r="G21" s="216">
        <f t="shared" si="7"/>
        <v>2.9173610132347205</v>
      </c>
      <c r="H21" s="215">
        <f>SUM(H298:H309)</f>
        <v>235814.08000000002</v>
      </c>
      <c r="I21" s="215">
        <f t="shared" si="27"/>
        <v>4.2896347378557076</v>
      </c>
      <c r="J21" s="217">
        <f t="shared" si="28"/>
        <v>4.2896347378557076</v>
      </c>
      <c r="K21" s="215">
        <f>SUM(K298:K309)</f>
        <v>3918.6400000000003</v>
      </c>
      <c r="L21" s="215">
        <f t="shared" si="29"/>
        <v>-9.4000060112688129</v>
      </c>
      <c r="M21" s="216">
        <f t="shared" si="16"/>
        <v>-9.4000060112688129</v>
      </c>
      <c r="N21" s="215">
        <f>SUM(N298:N309)</f>
        <v>252346.77</v>
      </c>
      <c r="O21" s="215">
        <f t="shared" si="30"/>
        <v>-2.1705581908869731</v>
      </c>
      <c r="P21" s="217">
        <f t="shared" si="17"/>
        <v>-2.1705581908869731</v>
      </c>
      <c r="Q21" s="221">
        <f t="shared" si="21"/>
        <v>190.0697691035665</v>
      </c>
      <c r="R21" s="215">
        <f t="shared" si="22"/>
        <v>93.448424166475377</v>
      </c>
      <c r="S21" s="209"/>
      <c r="T21" s="215">
        <f t="shared" si="23"/>
        <v>7448.1499999999987</v>
      </c>
      <c r="U21" s="215">
        <f t="shared" si="24"/>
        <v>2.9173610132347205</v>
      </c>
      <c r="V21" s="216">
        <f t="shared" si="18"/>
        <v>2.9173610132347205</v>
      </c>
      <c r="W21" s="215">
        <f t="shared" si="25"/>
        <v>3918.6400000000003</v>
      </c>
      <c r="X21" s="215">
        <f t="shared" si="26"/>
        <v>-9.4000060112688129</v>
      </c>
      <c r="Y21" s="217">
        <f t="shared" si="19"/>
        <v>-9.4000060112688129</v>
      </c>
      <c r="Z21" s="215">
        <f t="shared" si="31"/>
        <v>235814.08000000002</v>
      </c>
      <c r="AA21" s="215">
        <f t="shared" si="32"/>
        <v>4.2896347378557076</v>
      </c>
      <c r="AB21" s="215">
        <f t="shared" si="35"/>
        <v>4.2896347378557076</v>
      </c>
      <c r="AC21" s="218">
        <f t="shared" si="33"/>
        <v>252346.77</v>
      </c>
      <c r="AD21" s="215">
        <f t="shared" si="34"/>
        <v>-2.1705581908869731</v>
      </c>
      <c r="AE21" s="215">
        <f t="shared" si="36"/>
        <v>-2.1705581908869731</v>
      </c>
    </row>
    <row r="22" spans="1:31" s="104" customFormat="1" ht="12" customHeight="1">
      <c r="A22" s="124">
        <v>2014</v>
      </c>
      <c r="B22" s="324"/>
      <c r="C22" s="124"/>
      <c r="D22" s="307"/>
      <c r="E22" s="204">
        <f>SUM(E310:E321)</f>
        <v>8141.1</v>
      </c>
      <c r="F22" s="204">
        <f t="shared" si="20"/>
        <v>9.3036525848700933</v>
      </c>
      <c r="G22" s="205">
        <f t="shared" si="7"/>
        <v>9.3036525848700933</v>
      </c>
      <c r="H22" s="204">
        <f>SUM(H310:H321)</f>
        <v>240581.81999999998</v>
      </c>
      <c r="I22" s="204">
        <f t="shared" si="27"/>
        <v>2.0218215977603871</v>
      </c>
      <c r="J22" s="207">
        <f t="shared" si="28"/>
        <v>2.0218215977603871</v>
      </c>
      <c r="K22" s="204">
        <f>SUM(K310:K321)</f>
        <v>4163.3599999999988</v>
      </c>
      <c r="L22" s="204">
        <f t="shared" si="29"/>
        <v>6.2450237837616829</v>
      </c>
      <c r="M22" s="205">
        <f t="shared" si="16"/>
        <v>6.2450237837616829</v>
      </c>
      <c r="N22" s="204">
        <f>SUM(N310:N321)</f>
        <v>265556.62</v>
      </c>
      <c r="O22" s="204">
        <f t="shared" si="30"/>
        <v>5.2348005088394878</v>
      </c>
      <c r="P22" s="207">
        <f t="shared" si="17"/>
        <v>5.2348005088394878</v>
      </c>
      <c r="Q22" s="208">
        <f t="shared" si="21"/>
        <v>195.54158179931599</v>
      </c>
      <c r="R22" s="204">
        <f t="shared" si="22"/>
        <v>90.595301295821571</v>
      </c>
      <c r="S22" s="209"/>
      <c r="T22" s="204">
        <f t="shared" si="23"/>
        <v>8141.1</v>
      </c>
      <c r="U22" s="204">
        <f t="shared" si="24"/>
        <v>9.3036525848700933</v>
      </c>
      <c r="V22" s="205">
        <f t="shared" si="18"/>
        <v>9.3036525848700933</v>
      </c>
      <c r="W22" s="204">
        <f t="shared" si="25"/>
        <v>4163.3599999999988</v>
      </c>
      <c r="X22" s="204">
        <f t="shared" si="26"/>
        <v>6.2450237837616829</v>
      </c>
      <c r="Y22" s="207">
        <f t="shared" si="19"/>
        <v>6.2450237837616829</v>
      </c>
      <c r="Z22" s="204">
        <f t="shared" si="31"/>
        <v>240581.81999999998</v>
      </c>
      <c r="AA22" s="204">
        <f t="shared" si="32"/>
        <v>2.0218215977603871</v>
      </c>
      <c r="AB22" s="204">
        <f t="shared" si="35"/>
        <v>2.0218215977603871</v>
      </c>
      <c r="AC22" s="206">
        <f t="shared" si="33"/>
        <v>265556.62</v>
      </c>
      <c r="AD22" s="204">
        <f t="shared" si="34"/>
        <v>5.2348005088394878</v>
      </c>
      <c r="AE22" s="204">
        <f t="shared" si="36"/>
        <v>5.2348005088394878</v>
      </c>
    </row>
    <row r="23" spans="1:31" s="104" customFormat="1" ht="12" customHeight="1">
      <c r="A23" s="127">
        <v>2015</v>
      </c>
      <c r="B23" s="326"/>
      <c r="C23" s="127"/>
      <c r="D23" s="309"/>
      <c r="E23" s="211">
        <f>SUM(E322:E333)</f>
        <v>8539.7099999999991</v>
      </c>
      <c r="F23" s="211">
        <f t="shared" ref="F23:F28" si="37">((E23/E22)-1)*100</f>
        <v>4.8962670892139792</v>
      </c>
      <c r="G23" s="220">
        <f t="shared" si="7"/>
        <v>4.8962670892139792</v>
      </c>
      <c r="H23" s="211">
        <f>SUM(H322:H333)</f>
        <v>249794.41565096012</v>
      </c>
      <c r="I23" s="211">
        <f t="shared" si="27"/>
        <v>3.8292983447212103</v>
      </c>
      <c r="J23" s="212">
        <f t="shared" si="28"/>
        <v>3.8292983447212103</v>
      </c>
      <c r="K23" s="211">
        <f>SUM(K322:K333)</f>
        <v>4578.1899999999996</v>
      </c>
      <c r="L23" s="211">
        <f t="shared" si="29"/>
        <v>9.9638272933400209</v>
      </c>
      <c r="M23" s="220">
        <f t="shared" si="16"/>
        <v>9.9638272933400209</v>
      </c>
      <c r="N23" s="211">
        <f>SUM(N322:N333)</f>
        <v>274772.33021684014</v>
      </c>
      <c r="O23" s="211">
        <f t="shared" si="30"/>
        <v>3.4703372172910418</v>
      </c>
      <c r="P23" s="212">
        <f t="shared" si="17"/>
        <v>3.4703372172910418</v>
      </c>
      <c r="Q23" s="213">
        <f t="shared" ref="Q23:Q28" si="38">E23/K23*100</f>
        <v>186.53026632795931</v>
      </c>
      <c r="R23" s="211">
        <f t="shared" ref="R23:R28" si="39">(H23/N23)*100</f>
        <v>90.909596120479677</v>
      </c>
      <c r="S23" s="209"/>
      <c r="T23" s="211">
        <f t="shared" ref="T23:T28" si="40">E23</f>
        <v>8539.7099999999991</v>
      </c>
      <c r="U23" s="211">
        <f t="shared" ref="U23:U28" si="41">((T23/T22)-1)*100</f>
        <v>4.8962670892139792</v>
      </c>
      <c r="V23" s="220">
        <f t="shared" si="18"/>
        <v>4.8962670892139792</v>
      </c>
      <c r="W23" s="211">
        <f t="shared" ref="W23:W28" si="42">K23</f>
        <v>4578.1899999999996</v>
      </c>
      <c r="X23" s="211">
        <f t="shared" ref="X23:X28" si="43">((W23/W22)-1)*100</f>
        <v>9.9638272933400209</v>
      </c>
      <c r="Y23" s="212">
        <f t="shared" si="19"/>
        <v>9.9638272933400209</v>
      </c>
      <c r="Z23" s="211">
        <f t="shared" si="31"/>
        <v>249794.41565096012</v>
      </c>
      <c r="AA23" s="211">
        <f t="shared" si="32"/>
        <v>3.8292983447212103</v>
      </c>
      <c r="AB23" s="211">
        <f t="shared" si="35"/>
        <v>3.8292983447212103</v>
      </c>
      <c r="AC23" s="210">
        <f t="shared" si="33"/>
        <v>274772.33021684014</v>
      </c>
      <c r="AD23" s="211">
        <f t="shared" si="34"/>
        <v>3.4703372172910418</v>
      </c>
      <c r="AE23" s="211">
        <f t="shared" si="36"/>
        <v>3.4703372172910418</v>
      </c>
    </row>
    <row r="24" spans="1:31" s="104" customFormat="1" ht="12" customHeight="1">
      <c r="A24" s="94">
        <v>2016</v>
      </c>
      <c r="B24" s="325"/>
      <c r="C24" s="94"/>
      <c r="D24" s="308"/>
      <c r="E24" s="215">
        <f>SUM(E334:E345)</f>
        <v>8437.2200000000012</v>
      </c>
      <c r="F24" s="215">
        <f t="shared" si="37"/>
        <v>-1.200157850793504</v>
      </c>
      <c r="G24" s="216">
        <f t="shared" ref="G24:G29" si="44">F24</f>
        <v>-1.200157850793504</v>
      </c>
      <c r="H24" s="215">
        <f>SUM(H334:H345)</f>
        <v>256393.37</v>
      </c>
      <c r="I24" s="215">
        <f t="shared" ref="I24:I30" si="45">((H24/H23)-1)*100</f>
        <v>2.6417541528473087</v>
      </c>
      <c r="J24" s="217">
        <f t="shared" ref="J24:J30" si="46">I24</f>
        <v>2.6417541528473087</v>
      </c>
      <c r="K24" s="215">
        <f>SUM(K334:K345)</f>
        <v>4542.3099999999995</v>
      </c>
      <c r="L24" s="215">
        <f t="shared" ref="L24:L30" si="47">((K24/K23)-1)*100</f>
        <v>-0.78371583529736055</v>
      </c>
      <c r="M24" s="216">
        <f t="shared" ref="M24:M30" si="48">L24</f>
        <v>-0.78371583529736055</v>
      </c>
      <c r="N24" s="215">
        <f>SUM(N334:N345)</f>
        <v>273778.61</v>
      </c>
      <c r="O24" s="215">
        <f t="shared" ref="O24:O29" si="49">((N24/N23)-1)*100</f>
        <v>-0.36165221441909479</v>
      </c>
      <c r="P24" s="217">
        <f t="shared" ref="P24:P29" si="50">O24</f>
        <v>-0.36165221441909479</v>
      </c>
      <c r="Q24" s="221">
        <f t="shared" si="38"/>
        <v>185.74734000981883</v>
      </c>
      <c r="R24" s="215">
        <f t="shared" si="39"/>
        <v>93.649891056134734</v>
      </c>
      <c r="S24" s="209"/>
      <c r="T24" s="215">
        <f t="shared" si="40"/>
        <v>8437.2200000000012</v>
      </c>
      <c r="U24" s="215">
        <f t="shared" si="41"/>
        <v>-1.200157850793504</v>
      </c>
      <c r="V24" s="216">
        <f t="shared" ref="V24:V29" si="51">U24</f>
        <v>-1.200157850793504</v>
      </c>
      <c r="W24" s="215">
        <f t="shared" si="42"/>
        <v>4542.3099999999995</v>
      </c>
      <c r="X24" s="215">
        <f t="shared" si="43"/>
        <v>-0.78371583529736055</v>
      </c>
      <c r="Y24" s="217">
        <f t="shared" ref="Y24:Y29" si="52">X24</f>
        <v>-0.78371583529736055</v>
      </c>
      <c r="Z24" s="215">
        <f t="shared" ref="Z24:Z30" si="53">H24</f>
        <v>256393.37</v>
      </c>
      <c r="AA24" s="215">
        <f t="shared" ref="AA24:AA29" si="54">(Z24/Z23-1)*100</f>
        <v>2.6417541528473087</v>
      </c>
      <c r="AB24" s="215">
        <f t="shared" si="35"/>
        <v>2.6417541528473087</v>
      </c>
      <c r="AC24" s="218">
        <f t="shared" ref="AC24:AC30" si="55">N24</f>
        <v>273778.61</v>
      </c>
      <c r="AD24" s="215">
        <f t="shared" ref="AD24:AD29" si="56">(AC24/AC23-1)*100</f>
        <v>-0.36165221441909479</v>
      </c>
      <c r="AE24" s="215">
        <f t="shared" si="36"/>
        <v>-0.36165221441909479</v>
      </c>
    </row>
    <row r="25" spans="1:31" s="104" customFormat="1" ht="12" customHeight="1">
      <c r="A25" s="124">
        <v>2017</v>
      </c>
      <c r="B25" s="324"/>
      <c r="C25" s="124"/>
      <c r="D25" s="307"/>
      <c r="E25" s="204">
        <f>SUM(E346:E357)</f>
        <v>8105.9299999999994</v>
      </c>
      <c r="F25" s="204">
        <f t="shared" si="37"/>
        <v>-3.9265303026352449</v>
      </c>
      <c r="G25" s="205">
        <f t="shared" si="44"/>
        <v>-3.9265303026352449</v>
      </c>
      <c r="H25" s="204">
        <f>SUM(H346:H357)</f>
        <v>276142.8</v>
      </c>
      <c r="I25" s="204">
        <f t="shared" si="45"/>
        <v>7.7027849823105843</v>
      </c>
      <c r="J25" s="207">
        <f t="shared" si="46"/>
        <v>7.7027849823105843</v>
      </c>
      <c r="K25" s="204">
        <f>SUM(K346:K357)</f>
        <v>4469.22</v>
      </c>
      <c r="L25" s="204">
        <f t="shared" si="47"/>
        <v>-1.6090931706554401</v>
      </c>
      <c r="M25" s="205">
        <f t="shared" si="48"/>
        <v>-1.6090931706554401</v>
      </c>
      <c r="N25" s="204">
        <f>SUM(N346:N357)</f>
        <v>302431</v>
      </c>
      <c r="O25" s="204">
        <f t="shared" si="49"/>
        <v>10.465532716379865</v>
      </c>
      <c r="P25" s="207">
        <f t="shared" si="50"/>
        <v>10.465532716379865</v>
      </c>
      <c r="Q25" s="208">
        <f t="shared" si="38"/>
        <v>181.37236475268611</v>
      </c>
      <c r="R25" s="204">
        <f t="shared" si="39"/>
        <v>91.307703244707056</v>
      </c>
      <c r="S25" s="209"/>
      <c r="T25" s="204">
        <f t="shared" si="40"/>
        <v>8105.9299999999994</v>
      </c>
      <c r="U25" s="204">
        <f t="shared" si="41"/>
        <v>-3.9265303026352449</v>
      </c>
      <c r="V25" s="205">
        <f t="shared" si="51"/>
        <v>-3.9265303026352449</v>
      </c>
      <c r="W25" s="204">
        <f t="shared" si="42"/>
        <v>4469.22</v>
      </c>
      <c r="X25" s="204">
        <f t="shared" si="43"/>
        <v>-1.6090931706554401</v>
      </c>
      <c r="Y25" s="207">
        <f t="shared" si="52"/>
        <v>-1.6090931706554401</v>
      </c>
      <c r="Z25" s="204">
        <f t="shared" si="53"/>
        <v>276142.8</v>
      </c>
      <c r="AA25" s="204">
        <f t="shared" si="54"/>
        <v>7.7027849823105843</v>
      </c>
      <c r="AB25" s="204">
        <f t="shared" ref="AB25:AB30" si="57">AA25</f>
        <v>7.7027849823105843</v>
      </c>
      <c r="AC25" s="206">
        <f t="shared" si="55"/>
        <v>302431</v>
      </c>
      <c r="AD25" s="204">
        <f t="shared" si="56"/>
        <v>10.465532716379865</v>
      </c>
      <c r="AE25" s="204">
        <f t="shared" ref="AE25:AE30" si="58">AD25</f>
        <v>10.465532716379865</v>
      </c>
    </row>
    <row r="26" spans="1:31" s="104" customFormat="1" ht="12" customHeight="1">
      <c r="A26" s="127">
        <v>2018</v>
      </c>
      <c r="B26" s="326"/>
      <c r="C26" s="127"/>
      <c r="D26" s="309"/>
      <c r="E26" s="211">
        <f>SUM(E358:E369)</f>
        <v>9145.2800000000007</v>
      </c>
      <c r="F26" s="211">
        <f t="shared" si="37"/>
        <v>12.82209444197029</v>
      </c>
      <c r="G26" s="220">
        <f t="shared" si="44"/>
        <v>12.82209444197029</v>
      </c>
      <c r="H26" s="211">
        <f>SUM(H358:H369)</f>
        <v>285260.49999999994</v>
      </c>
      <c r="I26" s="211">
        <f t="shared" si="45"/>
        <v>3.3018061669541909</v>
      </c>
      <c r="J26" s="212">
        <f t="shared" si="46"/>
        <v>3.3018061669541909</v>
      </c>
      <c r="K26" s="211">
        <f>SUM(K358:K369)</f>
        <v>4855.7800000000007</v>
      </c>
      <c r="L26" s="211">
        <f t="shared" si="47"/>
        <v>8.6493840088427199</v>
      </c>
      <c r="M26" s="220">
        <f t="shared" si="48"/>
        <v>8.6493840088427199</v>
      </c>
      <c r="N26" s="211">
        <f>SUM(N358:N369)</f>
        <v>319647.2</v>
      </c>
      <c r="O26" s="211">
        <f t="shared" si="49"/>
        <v>5.6926042634518392</v>
      </c>
      <c r="P26" s="212">
        <f t="shared" si="50"/>
        <v>5.6926042634518392</v>
      </c>
      <c r="Q26" s="213">
        <f t="shared" si="38"/>
        <v>188.33802190379299</v>
      </c>
      <c r="R26" s="211">
        <f t="shared" si="39"/>
        <v>89.242295881209017</v>
      </c>
      <c r="S26" s="209"/>
      <c r="T26" s="211">
        <f t="shared" si="40"/>
        <v>9145.2800000000007</v>
      </c>
      <c r="U26" s="211">
        <f t="shared" si="41"/>
        <v>12.82209444197029</v>
      </c>
      <c r="V26" s="220">
        <f t="shared" si="51"/>
        <v>12.82209444197029</v>
      </c>
      <c r="W26" s="211">
        <f t="shared" si="42"/>
        <v>4855.7800000000007</v>
      </c>
      <c r="X26" s="211">
        <f t="shared" si="43"/>
        <v>8.6493840088427199</v>
      </c>
      <c r="Y26" s="212">
        <f t="shared" si="52"/>
        <v>8.6493840088427199</v>
      </c>
      <c r="Z26" s="211">
        <f t="shared" si="53"/>
        <v>285260.49999999994</v>
      </c>
      <c r="AA26" s="211">
        <f t="shared" si="54"/>
        <v>3.3018061669541909</v>
      </c>
      <c r="AB26" s="211">
        <f t="shared" si="57"/>
        <v>3.3018061669541909</v>
      </c>
      <c r="AC26" s="210">
        <f t="shared" si="55"/>
        <v>319647.2</v>
      </c>
      <c r="AD26" s="211">
        <f t="shared" si="56"/>
        <v>5.6926042634518392</v>
      </c>
      <c r="AE26" s="211">
        <f t="shared" si="58"/>
        <v>5.6926042634518392</v>
      </c>
    </row>
    <row r="27" spans="1:31" s="104" customFormat="1" ht="12" customHeight="1">
      <c r="A27" s="416">
        <v>2019</v>
      </c>
      <c r="B27" s="324"/>
      <c r="C27" s="416"/>
      <c r="D27" s="307"/>
      <c r="E27" s="204">
        <f>SUM(E370:E381)</f>
        <v>10205.370000000003</v>
      </c>
      <c r="F27" s="204">
        <f t="shared" si="37"/>
        <v>11.591662584415152</v>
      </c>
      <c r="G27" s="205">
        <f t="shared" si="44"/>
        <v>11.591662584415152</v>
      </c>
      <c r="H27" s="204">
        <f>SUM(H370:H381)</f>
        <v>290892.60000000003</v>
      </c>
      <c r="I27" s="204">
        <f t="shared" si="45"/>
        <v>1.9743707944142708</v>
      </c>
      <c r="J27" s="207">
        <f t="shared" si="46"/>
        <v>1.9743707944142708</v>
      </c>
      <c r="K27" s="204">
        <f>SUM(K370:K381)</f>
        <v>5464.9999999999991</v>
      </c>
      <c r="L27" s="204">
        <f t="shared" si="47"/>
        <v>12.546285045862838</v>
      </c>
      <c r="M27" s="205">
        <f t="shared" si="48"/>
        <v>12.546285045862838</v>
      </c>
      <c r="N27" s="204">
        <f>SUM(N370:N381)</f>
        <v>322437.09999999998</v>
      </c>
      <c r="O27" s="204">
        <f t="shared" si="49"/>
        <v>0.8728060186355302</v>
      </c>
      <c r="P27" s="207">
        <f t="shared" si="50"/>
        <v>0.8728060186355302</v>
      </c>
      <c r="Q27" s="208">
        <f t="shared" si="38"/>
        <v>186.74053064958838</v>
      </c>
      <c r="R27" s="204">
        <f t="shared" si="39"/>
        <v>90.216851596792068</v>
      </c>
      <c r="S27" s="209"/>
      <c r="T27" s="204">
        <f t="shared" si="40"/>
        <v>10205.370000000003</v>
      </c>
      <c r="U27" s="204">
        <f t="shared" si="41"/>
        <v>11.591662584415152</v>
      </c>
      <c r="V27" s="205">
        <f t="shared" si="51"/>
        <v>11.591662584415152</v>
      </c>
      <c r="W27" s="204">
        <f t="shared" si="42"/>
        <v>5464.9999999999991</v>
      </c>
      <c r="X27" s="204">
        <f t="shared" si="43"/>
        <v>12.546285045862838</v>
      </c>
      <c r="Y27" s="207">
        <f t="shared" si="52"/>
        <v>12.546285045862838</v>
      </c>
      <c r="Z27" s="204">
        <f t="shared" si="53"/>
        <v>290892.60000000003</v>
      </c>
      <c r="AA27" s="204">
        <f t="shared" si="54"/>
        <v>1.9743707944142708</v>
      </c>
      <c r="AB27" s="204">
        <f t="shared" si="57"/>
        <v>1.9743707944142708</v>
      </c>
      <c r="AC27" s="206">
        <f t="shared" si="55"/>
        <v>322437.09999999998</v>
      </c>
      <c r="AD27" s="204">
        <f t="shared" si="56"/>
        <v>0.8728060186355302</v>
      </c>
      <c r="AE27" s="204">
        <f t="shared" si="58"/>
        <v>0.8728060186355302</v>
      </c>
    </row>
    <row r="28" spans="1:31" s="104" customFormat="1" ht="12" customHeight="1">
      <c r="A28" s="472">
        <v>2020</v>
      </c>
      <c r="B28" s="324"/>
      <c r="C28" s="472"/>
      <c r="D28" s="307"/>
      <c r="E28" s="204">
        <f>SUM(E382:E393)</f>
        <v>8917.66</v>
      </c>
      <c r="F28" s="204">
        <f t="shared" si="37"/>
        <v>-12.617964855757336</v>
      </c>
      <c r="G28" s="205">
        <f t="shared" si="44"/>
        <v>-12.617964855757336</v>
      </c>
      <c r="H28" s="204">
        <f>SUM(H382:H393)</f>
        <v>263628.5</v>
      </c>
      <c r="I28" s="204">
        <f t="shared" si="45"/>
        <v>-9.3725656823171235</v>
      </c>
      <c r="J28" s="207">
        <f t="shared" si="46"/>
        <v>-9.3725656823171235</v>
      </c>
      <c r="K28" s="204">
        <f>SUM(K382:K393)</f>
        <v>4646.4100000000008</v>
      </c>
      <c r="L28" s="204">
        <f t="shared" si="47"/>
        <v>-14.97877401646841</v>
      </c>
      <c r="M28" s="205">
        <f t="shared" si="48"/>
        <v>-14.97877401646841</v>
      </c>
      <c r="N28" s="204">
        <f>SUM(N382:N393)</f>
        <v>276925.15999999997</v>
      </c>
      <c r="O28" s="204">
        <f t="shared" si="49"/>
        <v>-14.114982426029766</v>
      </c>
      <c r="P28" s="207">
        <f t="shared" si="50"/>
        <v>-14.114982426029766</v>
      </c>
      <c r="Q28" s="208">
        <f t="shared" si="38"/>
        <v>191.92580938832342</v>
      </c>
      <c r="R28" s="204">
        <f t="shared" si="39"/>
        <v>95.198464451550748</v>
      </c>
      <c r="S28" s="209"/>
      <c r="T28" s="204">
        <f t="shared" si="40"/>
        <v>8917.66</v>
      </c>
      <c r="U28" s="204">
        <f t="shared" si="41"/>
        <v>-12.617964855757336</v>
      </c>
      <c r="V28" s="205">
        <f t="shared" si="51"/>
        <v>-12.617964855757336</v>
      </c>
      <c r="W28" s="204">
        <f t="shared" si="42"/>
        <v>4646.4100000000008</v>
      </c>
      <c r="X28" s="204">
        <f t="shared" si="43"/>
        <v>-14.97877401646841</v>
      </c>
      <c r="Y28" s="207">
        <f t="shared" si="52"/>
        <v>-14.97877401646841</v>
      </c>
      <c r="Z28" s="204">
        <f t="shared" si="53"/>
        <v>263628.5</v>
      </c>
      <c r="AA28" s="204">
        <f t="shared" si="54"/>
        <v>-9.3725656823171235</v>
      </c>
      <c r="AB28" s="204">
        <f t="shared" si="57"/>
        <v>-9.3725656823171235</v>
      </c>
      <c r="AC28" s="206">
        <f t="shared" si="55"/>
        <v>276925.15999999997</v>
      </c>
      <c r="AD28" s="204">
        <f t="shared" si="56"/>
        <v>-14.114982426029766</v>
      </c>
      <c r="AE28" s="204">
        <f t="shared" si="58"/>
        <v>-14.114982426029766</v>
      </c>
    </row>
    <row r="29" spans="1:31" s="104" customFormat="1" ht="12" customHeight="1">
      <c r="A29" s="417">
        <v>2021</v>
      </c>
      <c r="B29" s="418"/>
      <c r="C29" s="417"/>
      <c r="D29" s="419"/>
      <c r="E29" s="420">
        <f>SUM(E394:E405)</f>
        <v>9620.7800000000007</v>
      </c>
      <c r="F29" s="420">
        <f>((E29/E28)-1)*100</f>
        <v>7.8845795870217117</v>
      </c>
      <c r="G29" s="421">
        <f t="shared" si="44"/>
        <v>7.8845795870217117</v>
      </c>
      <c r="H29" s="420">
        <f>SUM(H394:H405)</f>
        <v>314858.59999999998</v>
      </c>
      <c r="I29" s="420">
        <f t="shared" si="45"/>
        <v>19.432686526684328</v>
      </c>
      <c r="J29" s="422">
        <f t="shared" si="46"/>
        <v>19.432686526684328</v>
      </c>
      <c r="K29" s="420">
        <f>SUM(K394:K405)</f>
        <v>5742.1200000000008</v>
      </c>
      <c r="L29" s="420">
        <f t="shared" si="47"/>
        <v>23.581862125813259</v>
      </c>
      <c r="M29" s="421">
        <f t="shared" si="48"/>
        <v>23.581862125813259</v>
      </c>
      <c r="N29" s="420">
        <f>SUM(N394:N405)</f>
        <v>346283.4</v>
      </c>
      <c r="O29" s="420">
        <f t="shared" si="49"/>
        <v>25.045842710716528</v>
      </c>
      <c r="P29" s="422">
        <f t="shared" si="50"/>
        <v>25.045842710716528</v>
      </c>
      <c r="Q29" s="423">
        <f>E29/K29*100</f>
        <v>167.54752600084984</v>
      </c>
      <c r="R29" s="420">
        <f>(H29/N29)*100</f>
        <v>90.92512086920712</v>
      </c>
      <c r="S29" s="545"/>
      <c r="T29" s="420">
        <f>E29</f>
        <v>9620.7800000000007</v>
      </c>
      <c r="U29" s="420">
        <f>((T29/T28)-1)*100</f>
        <v>7.8845795870217117</v>
      </c>
      <c r="V29" s="421">
        <f t="shared" si="51"/>
        <v>7.8845795870217117</v>
      </c>
      <c r="W29" s="420">
        <f>K29</f>
        <v>5742.1200000000008</v>
      </c>
      <c r="X29" s="420">
        <f>((W29/W28)-1)*100</f>
        <v>23.581862125813259</v>
      </c>
      <c r="Y29" s="422">
        <f t="shared" si="52"/>
        <v>23.581862125813259</v>
      </c>
      <c r="Z29" s="420">
        <f t="shared" si="53"/>
        <v>314858.59999999998</v>
      </c>
      <c r="AA29" s="420">
        <f t="shared" si="54"/>
        <v>19.432686526684328</v>
      </c>
      <c r="AB29" s="420">
        <f t="shared" si="57"/>
        <v>19.432686526684328</v>
      </c>
      <c r="AC29" s="424">
        <f t="shared" si="55"/>
        <v>346283.4</v>
      </c>
      <c r="AD29" s="420">
        <f t="shared" si="56"/>
        <v>25.045842710716528</v>
      </c>
      <c r="AE29" s="420">
        <f t="shared" si="58"/>
        <v>25.045842710716528</v>
      </c>
    </row>
    <row r="30" spans="1:31" s="104" customFormat="1" ht="12" customHeight="1">
      <c r="A30" s="572">
        <v>2022</v>
      </c>
      <c r="B30" s="573"/>
      <c r="C30" s="572"/>
      <c r="D30" s="574"/>
      <c r="E30" s="575">
        <f>SUM(E406:E417)</f>
        <v>10769.480000000001</v>
      </c>
      <c r="F30" s="575">
        <f>((E30/E29)-1)*100</f>
        <v>11.939780350449759</v>
      </c>
      <c r="G30" s="576">
        <f>F30</f>
        <v>11.939780350449759</v>
      </c>
      <c r="H30" s="575">
        <f>SUM(H406:H417)</f>
        <v>387599.02012929006</v>
      </c>
      <c r="I30" s="575">
        <f t="shared" si="45"/>
        <v>23.10256735223053</v>
      </c>
      <c r="J30" s="577">
        <f t="shared" si="46"/>
        <v>23.10256735223053</v>
      </c>
      <c r="K30" s="575">
        <f>SUM(K406:K417)</f>
        <v>7360.82</v>
      </c>
      <c r="L30" s="575">
        <f t="shared" si="47"/>
        <v>28.189936817760675</v>
      </c>
      <c r="M30" s="576">
        <f t="shared" si="48"/>
        <v>28.189936817760675</v>
      </c>
      <c r="N30" s="575">
        <f>SUM(N406:N417)</f>
        <v>459202.61764457996</v>
      </c>
      <c r="O30" s="575">
        <f>((N30/N29)-1)*100</f>
        <v>32.608902894155456</v>
      </c>
      <c r="P30" s="577">
        <f>O30</f>
        <v>32.608902894155456</v>
      </c>
      <c r="Q30" s="578">
        <f>E30/K30*100</f>
        <v>146.30815588480635</v>
      </c>
      <c r="R30" s="575">
        <f>(H30/N30)*100</f>
        <v>84.406970961408874</v>
      </c>
      <c r="S30" s="579"/>
      <c r="T30" s="575">
        <f>E30</f>
        <v>10769.480000000001</v>
      </c>
      <c r="U30" s="575">
        <f>((T30/T29)-1)*100</f>
        <v>11.939780350449759</v>
      </c>
      <c r="V30" s="576">
        <f>U30</f>
        <v>11.939780350449759</v>
      </c>
      <c r="W30" s="575">
        <f>K30</f>
        <v>7360.82</v>
      </c>
      <c r="X30" s="575">
        <f>((W30/W29)-1)*100</f>
        <v>28.189936817760675</v>
      </c>
      <c r="Y30" s="577">
        <f>X30</f>
        <v>28.189936817760675</v>
      </c>
      <c r="Z30" s="575">
        <f t="shared" si="53"/>
        <v>387599.02012929006</v>
      </c>
      <c r="AA30" s="575">
        <f>(Z30/Z29-1)*100</f>
        <v>23.10256735223053</v>
      </c>
      <c r="AB30" s="575">
        <f t="shared" si="57"/>
        <v>23.10256735223053</v>
      </c>
      <c r="AC30" s="580">
        <f t="shared" si="55"/>
        <v>459202.61764457996</v>
      </c>
      <c r="AD30" s="575">
        <f>(AC30/AC29-1)*100</f>
        <v>32.608902894155456</v>
      </c>
      <c r="AE30" s="575">
        <f t="shared" si="58"/>
        <v>32.608902894155456</v>
      </c>
    </row>
    <row r="31" spans="1:31" s="104" customFormat="1" ht="12" customHeight="1">
      <c r="A31" s="417" t="s">
        <v>148</v>
      </c>
      <c r="B31" s="418"/>
      <c r="C31" s="417"/>
      <c r="D31" s="419"/>
      <c r="E31" s="420">
        <f>SUM(E418:E429)</f>
        <v>10174.630000000001</v>
      </c>
      <c r="F31" s="420">
        <f>((E31/E30)-1)*100</f>
        <v>-5.5234793137644562</v>
      </c>
      <c r="G31" s="421">
        <f>F31</f>
        <v>-5.5234793137644562</v>
      </c>
      <c r="H31" s="420">
        <f>SUM(H418:H429)</f>
        <v>383670.7</v>
      </c>
      <c r="I31" s="420">
        <f t="shared" ref="I31" si="59">((H31/H30)-1)*100</f>
        <v>-1.0135010475464279</v>
      </c>
      <c r="J31" s="422">
        <f t="shared" ref="J31" si="60">I31</f>
        <v>-1.0135010475464279</v>
      </c>
      <c r="K31" s="420">
        <f>SUM(K418:K429)</f>
        <v>6999.41</v>
      </c>
      <c r="L31" s="420">
        <f t="shared" ref="L31" si="61">((K31/K30)-1)*100</f>
        <v>-4.9099149279563932</v>
      </c>
      <c r="M31" s="421">
        <f t="shared" ref="M31" si="62">L31</f>
        <v>-4.9099149279563932</v>
      </c>
      <c r="N31" s="420">
        <f>SUM(N418:N429)</f>
        <v>424248.60000000003</v>
      </c>
      <c r="O31" s="420">
        <f>((N31/N30)-1)*100</f>
        <v>-7.6118942491817716</v>
      </c>
      <c r="P31" s="422">
        <f>O31</f>
        <v>-7.6118942491817716</v>
      </c>
      <c r="Q31" s="423">
        <f>E31/K31*100</f>
        <v>145.36410926063769</v>
      </c>
      <c r="R31" s="420">
        <f>(H31/N31)*100</f>
        <v>90.43534851971225</v>
      </c>
      <c r="S31" s="545"/>
      <c r="T31" s="420">
        <f>E31</f>
        <v>10174.630000000001</v>
      </c>
      <c r="U31" s="420">
        <f>((T31/T30)-1)*100</f>
        <v>-5.5234793137644562</v>
      </c>
      <c r="V31" s="421">
        <f>U31</f>
        <v>-5.5234793137644562</v>
      </c>
      <c r="W31" s="420">
        <f>K31</f>
        <v>6999.41</v>
      </c>
      <c r="X31" s="420">
        <f>((W31/W30)-1)*100</f>
        <v>-4.9099149279563932</v>
      </c>
      <c r="Y31" s="422">
        <f>X31</f>
        <v>-4.9099149279563932</v>
      </c>
      <c r="Z31" s="420">
        <f t="shared" ref="Z31" si="63">H31</f>
        <v>383670.7</v>
      </c>
      <c r="AA31" s="420">
        <f>(Z31/Z30-1)*100</f>
        <v>-1.0135010475464279</v>
      </c>
      <c r="AB31" s="420">
        <f t="shared" ref="AB31" si="64">AA31</f>
        <v>-1.0135010475464279</v>
      </c>
      <c r="AC31" s="424">
        <f t="shared" ref="AC31" si="65">N31</f>
        <v>424248.60000000003</v>
      </c>
      <c r="AD31" s="420">
        <f>(AC31/AC30-1)*100</f>
        <v>-7.6118942491817716</v>
      </c>
      <c r="AE31" s="420">
        <f t="shared" ref="AE31" si="66">AD31</f>
        <v>-7.6118942491817716</v>
      </c>
    </row>
    <row r="32" spans="1:31" s="104" customFormat="1" ht="12" customHeight="1">
      <c r="A32" s="649">
        <v>1998</v>
      </c>
      <c r="B32" s="327"/>
      <c r="C32" s="124" t="s">
        <v>0</v>
      </c>
      <c r="D32" s="310"/>
      <c r="E32" s="204">
        <v>923.63660404120549</v>
      </c>
      <c r="F32" s="204">
        <v>-5.3747972501582364</v>
      </c>
      <c r="G32" s="205">
        <v>23.810217562928848</v>
      </c>
      <c r="H32" s="204">
        <v>24151.847000000002</v>
      </c>
      <c r="I32" s="204">
        <v>-3.2613331174411897</v>
      </c>
      <c r="J32" s="207" t="s">
        <v>20</v>
      </c>
      <c r="K32" s="204">
        <v>631.88729821018592</v>
      </c>
      <c r="L32" s="204">
        <v>-3.2613331174411897</v>
      </c>
      <c r="M32" s="205">
        <v>18.2</v>
      </c>
      <c r="N32" s="204">
        <v>28600.591</v>
      </c>
      <c r="O32" s="204">
        <v>-3.2613331174411897</v>
      </c>
      <c r="P32" s="207">
        <v>18.2</v>
      </c>
      <c r="Q32" s="208">
        <f t="shared" si="0"/>
        <v>146.17109833626921</v>
      </c>
      <c r="R32" s="204">
        <f t="shared" si="1"/>
        <v>84.445272477061749</v>
      </c>
      <c r="S32" s="209"/>
      <c r="T32" s="204">
        <f>E32</f>
        <v>923.63660404120549</v>
      </c>
      <c r="U32" s="204" t="s">
        <v>20</v>
      </c>
      <c r="V32" s="205" t="s">
        <v>20</v>
      </c>
      <c r="W32" s="204">
        <f>K32</f>
        <v>631.88729821018592</v>
      </c>
      <c r="X32" s="204" t="s">
        <v>20</v>
      </c>
      <c r="Y32" s="207" t="s">
        <v>20</v>
      </c>
      <c r="Z32" s="204">
        <f t="shared" si="4"/>
        <v>24151.847000000002</v>
      </c>
      <c r="AA32" s="204" t="s">
        <v>20</v>
      </c>
      <c r="AB32" s="204" t="s">
        <v>20</v>
      </c>
      <c r="AC32" s="206">
        <f t="shared" si="5"/>
        <v>28600.591</v>
      </c>
      <c r="AD32" s="204" t="s">
        <v>20</v>
      </c>
      <c r="AE32" s="204" t="s">
        <v>20</v>
      </c>
    </row>
    <row r="33" spans="1:31" s="104" customFormat="1" ht="12" customHeight="1">
      <c r="A33" s="649"/>
      <c r="B33" s="327"/>
      <c r="C33" s="124" t="s">
        <v>1</v>
      </c>
      <c r="D33" s="310"/>
      <c r="E33" s="204">
        <v>1063.2655391679589</v>
      </c>
      <c r="F33" s="204">
        <v>15.117302033703739</v>
      </c>
      <c r="G33" s="205">
        <v>15.558524433813226</v>
      </c>
      <c r="H33" s="204">
        <v>22261.474999999999</v>
      </c>
      <c r="I33" s="204">
        <v>17.393272790220781</v>
      </c>
      <c r="J33" s="207" t="s">
        <v>20</v>
      </c>
      <c r="K33" s="204">
        <v>741.79317971463945</v>
      </c>
      <c r="L33" s="204">
        <v>17.393272790220781</v>
      </c>
      <c r="M33" s="205">
        <v>28.323120078351295</v>
      </c>
      <c r="N33" s="204">
        <v>30725.771000000001</v>
      </c>
      <c r="O33" s="204">
        <v>17.393272790220781</v>
      </c>
      <c r="P33" s="207">
        <v>28.323120078351295</v>
      </c>
      <c r="Q33" s="208">
        <f t="shared" si="0"/>
        <v>143.33719535908739</v>
      </c>
      <c r="R33" s="204">
        <f t="shared" si="1"/>
        <v>72.452128215106455</v>
      </c>
      <c r="S33" s="209"/>
      <c r="T33" s="204">
        <f>E32+E33</f>
        <v>1986.9021432091645</v>
      </c>
      <c r="U33" s="204">
        <f t="shared" ref="U33:U39" si="67">T33*100/T32-100</f>
        <v>115.11730203370377</v>
      </c>
      <c r="V33" s="205" t="s">
        <v>20</v>
      </c>
      <c r="W33" s="204">
        <f>K32+K33</f>
        <v>1373.6804779248255</v>
      </c>
      <c r="X33" s="204">
        <f>W33*100/W32-100</f>
        <v>117.39327279022078</v>
      </c>
      <c r="Y33" s="207" t="s">
        <v>20</v>
      </c>
      <c r="Z33" s="204">
        <f>SUM(H32:H33)</f>
        <v>46413.322</v>
      </c>
      <c r="AA33" s="204">
        <f t="shared" ref="AA33:AA79" si="68">(Z33/Z32-1)*100</f>
        <v>92.172971284556397</v>
      </c>
      <c r="AB33" s="204" t="s">
        <v>20</v>
      </c>
      <c r="AC33" s="206">
        <f>SUM(N32:N33)</f>
        <v>59326.362000000001</v>
      </c>
      <c r="AD33" s="204">
        <f t="shared" ref="AD33:AD79" si="69">(AC33/AC32-1)*100</f>
        <v>107.43054575340767</v>
      </c>
      <c r="AE33" s="204" t="s">
        <v>20</v>
      </c>
    </row>
    <row r="34" spans="1:31" s="104" customFormat="1" ht="12" customHeight="1">
      <c r="A34" s="649"/>
      <c r="B34" s="327"/>
      <c r="C34" s="124" t="s">
        <v>2</v>
      </c>
      <c r="D34" s="310"/>
      <c r="E34" s="204">
        <v>898.91697618790056</v>
      </c>
      <c r="F34" s="204">
        <v>-15.456963188016671</v>
      </c>
      <c r="G34" s="205">
        <v>18.188353123655698</v>
      </c>
      <c r="H34" s="204">
        <v>25090.281000000003</v>
      </c>
      <c r="I34" s="204">
        <v>-5.7986291158931831</v>
      </c>
      <c r="J34" s="207" t="s">
        <v>20</v>
      </c>
      <c r="K34" s="204">
        <v>698.77934441599655</v>
      </c>
      <c r="L34" s="204">
        <v>-5.7986291158931831</v>
      </c>
      <c r="M34" s="205">
        <v>26.234337016484609</v>
      </c>
      <c r="N34" s="204">
        <v>28468.004999999997</v>
      </c>
      <c r="O34" s="204">
        <v>-5.7986291158931831</v>
      </c>
      <c r="P34" s="207">
        <v>26.234337016484609</v>
      </c>
      <c r="Q34" s="208">
        <f t="shared" si="0"/>
        <v>128.64103430807171</v>
      </c>
      <c r="R34" s="204">
        <f t="shared" si="1"/>
        <v>88.135016837323178</v>
      </c>
      <c r="S34" s="209"/>
      <c r="T34" s="204">
        <f>E32+E33+E34</f>
        <v>2885.8191193970652</v>
      </c>
      <c r="U34" s="204">
        <f t="shared" si="67"/>
        <v>45.242136320614492</v>
      </c>
      <c r="V34" s="205" t="s">
        <v>20</v>
      </c>
      <c r="W34" s="204">
        <f>K32+K33+K34</f>
        <v>2072.459822340822</v>
      </c>
      <c r="X34" s="204">
        <f>W34*100/W33-100</f>
        <v>50.869132643685816</v>
      </c>
      <c r="Y34" s="207" t="s">
        <v>20</v>
      </c>
      <c r="Z34" s="204">
        <f>SUM(H32:H34)</f>
        <v>71503.603000000003</v>
      </c>
      <c r="AA34" s="204">
        <f t="shared" si="68"/>
        <v>54.058360657743918</v>
      </c>
      <c r="AB34" s="204" t="s">
        <v>20</v>
      </c>
      <c r="AC34" s="206">
        <f>SUM(N32:N34)</f>
        <v>87794.366999999998</v>
      </c>
      <c r="AD34" s="204">
        <f t="shared" si="69"/>
        <v>47.985421725336863</v>
      </c>
      <c r="AE34" s="204" t="s">
        <v>20</v>
      </c>
    </row>
    <row r="35" spans="1:31" s="104" customFormat="1" ht="12" customHeight="1">
      <c r="A35" s="648"/>
      <c r="B35" s="328"/>
      <c r="C35" s="127" t="s">
        <v>3</v>
      </c>
      <c r="D35" s="311"/>
      <c r="E35" s="211">
        <v>1081.3944682845913</v>
      </c>
      <c r="F35" s="211">
        <v>20.299704748099835</v>
      </c>
      <c r="G35" s="220">
        <v>10.78726239981469</v>
      </c>
      <c r="H35" s="211">
        <v>22261.474999999999</v>
      </c>
      <c r="I35" s="211">
        <v>17.457475072483962</v>
      </c>
      <c r="J35" s="212" t="s">
        <v>20</v>
      </c>
      <c r="K35" s="211">
        <v>820.76857427908601</v>
      </c>
      <c r="L35" s="211">
        <v>17.457475072483962</v>
      </c>
      <c r="M35" s="220">
        <v>25.655934023365656</v>
      </c>
      <c r="N35" s="211">
        <v>31434.438999999998</v>
      </c>
      <c r="O35" s="211">
        <v>17.457475072483962</v>
      </c>
      <c r="P35" s="212">
        <v>25.655934023365656</v>
      </c>
      <c r="Q35" s="213">
        <f t="shared" si="0"/>
        <v>131.7538831496349</v>
      </c>
      <c r="R35" s="211">
        <f t="shared" si="1"/>
        <v>70.818744371420152</v>
      </c>
      <c r="S35" s="209"/>
      <c r="T35" s="211">
        <f>E32+E33+E34+E35</f>
        <v>3967.2135876816565</v>
      </c>
      <c r="U35" s="211">
        <f t="shared" si="67"/>
        <v>37.472704405344956</v>
      </c>
      <c r="V35" s="220" t="s">
        <v>20</v>
      </c>
      <c r="W35" s="211">
        <f>K32+K33+K34+K35</f>
        <v>2893.2283966199079</v>
      </c>
      <c r="X35" s="211">
        <f>W35*100/W34-100</f>
        <v>39.603594020560394</v>
      </c>
      <c r="Y35" s="212" t="s">
        <v>20</v>
      </c>
      <c r="Z35" s="211">
        <f>SUM(H32:H35)</f>
        <v>93765.078000000009</v>
      </c>
      <c r="AA35" s="211">
        <f t="shared" si="68"/>
        <v>31.13336120978407</v>
      </c>
      <c r="AB35" s="211" t="s">
        <v>20</v>
      </c>
      <c r="AC35" s="210">
        <f>SUM(N32:N35)</f>
        <v>119228.806</v>
      </c>
      <c r="AD35" s="211">
        <f t="shared" si="69"/>
        <v>35.804619446712337</v>
      </c>
      <c r="AE35" s="211" t="s">
        <v>20</v>
      </c>
    </row>
    <row r="36" spans="1:31" s="104" customFormat="1" ht="12" customHeight="1">
      <c r="A36" s="649">
        <v>1999</v>
      </c>
      <c r="B36" s="327"/>
      <c r="C36" s="124" t="s">
        <v>0</v>
      </c>
      <c r="D36" s="310"/>
      <c r="E36" s="204">
        <f>SUM(E130:E132)</f>
        <v>1031.9000000000001</v>
      </c>
      <c r="F36" s="204">
        <f t="shared" ref="F36:F76" si="70">((E36/E35)-1)*100</f>
        <v>-4.576911546727624</v>
      </c>
      <c r="G36" s="205">
        <f t="shared" ref="G36:G76" si="71">((E36/E32)-1)*100</f>
        <v>11.721427613967194</v>
      </c>
      <c r="H36" s="204">
        <f>SUM(H130:H132)</f>
        <v>25441.82</v>
      </c>
      <c r="I36" s="204">
        <v>-2.5350411315101185</v>
      </c>
      <c r="J36" s="207">
        <f>(H36/H32-1)*100</f>
        <v>5.3410946169044404</v>
      </c>
      <c r="K36" s="204">
        <f>SUM(K130:K132)</f>
        <v>799.96175332660198</v>
      </c>
      <c r="L36" s="204">
        <v>-2.5350411315101185</v>
      </c>
      <c r="M36" s="205">
        <v>26.598802601743255</v>
      </c>
      <c r="N36" s="204">
        <f>SUM(N130:N132)</f>
        <v>31932.690000000002</v>
      </c>
      <c r="O36" s="204">
        <v>-2.5350411315101185</v>
      </c>
      <c r="P36" s="207">
        <v>26.598802601743255</v>
      </c>
      <c r="Q36" s="208">
        <f t="shared" si="0"/>
        <v>128.99366697331394</v>
      </c>
      <c r="R36" s="204">
        <f t="shared" si="1"/>
        <v>79.673275254919005</v>
      </c>
      <c r="S36" s="209"/>
      <c r="T36" s="204">
        <f>E36</f>
        <v>1031.9000000000001</v>
      </c>
      <c r="U36" s="204">
        <f t="shared" si="67"/>
        <v>-73.989300621370944</v>
      </c>
      <c r="V36" s="216">
        <f t="shared" ref="V36:V60" si="72">((T36/T32)-1)*100</f>
        <v>11.721427613967194</v>
      </c>
      <c r="W36" s="204">
        <f>K36</f>
        <v>799.96175332660198</v>
      </c>
      <c r="X36" s="204" t="s">
        <v>20</v>
      </c>
      <c r="Y36" s="207">
        <f t="shared" ref="Y36:Y76" si="73">((W36/W32)-1)*100</f>
        <v>26.598802601743255</v>
      </c>
      <c r="Z36" s="204">
        <f>H36</f>
        <v>25441.82</v>
      </c>
      <c r="AA36" s="204" t="s">
        <v>20</v>
      </c>
      <c r="AB36" s="204">
        <f t="shared" ref="AB36:AB79" si="74">(Z36/Z32-1)*100</f>
        <v>5.3410946169044404</v>
      </c>
      <c r="AC36" s="206">
        <f>N36</f>
        <v>31932.690000000002</v>
      </c>
      <c r="AD36" s="204">
        <f t="shared" si="69"/>
        <v>-73.217302872260575</v>
      </c>
      <c r="AE36" s="204">
        <f t="shared" ref="AE36:AE79" si="75">(AC36/AC32-1)*100</f>
        <v>11.650455055281906</v>
      </c>
    </row>
    <row r="37" spans="1:31" s="104" customFormat="1" ht="12" customHeight="1">
      <c r="A37" s="649"/>
      <c r="B37" s="327"/>
      <c r="C37" s="124" t="s">
        <v>1</v>
      </c>
      <c r="D37" s="310"/>
      <c r="E37" s="204">
        <f>SUM(E133:E135)</f>
        <v>1083.9000000000001</v>
      </c>
      <c r="F37" s="204">
        <f t="shared" si="70"/>
        <v>5.0392479891462338</v>
      </c>
      <c r="G37" s="205">
        <f t="shared" si="71"/>
        <v>1.9406686356249647</v>
      </c>
      <c r="H37" s="204">
        <f>SUM(H133:H135)</f>
        <v>26565.72</v>
      </c>
      <c r="I37" s="204">
        <v>4.691121242471219</v>
      </c>
      <c r="J37" s="207">
        <f t="shared" ref="J37:J75" si="76">(H37/H33-1)*100</f>
        <v>19.33494972817391</v>
      </c>
      <c r="K37" s="204">
        <f>SUM(K133:K135)</f>
        <v>837.48892906855144</v>
      </c>
      <c r="L37" s="204">
        <v>4.691121242471219</v>
      </c>
      <c r="M37" s="205">
        <v>12.900597089707034</v>
      </c>
      <c r="N37" s="204">
        <f>SUM(N133:N135)</f>
        <v>35257.370000000003</v>
      </c>
      <c r="O37" s="204">
        <v>4.691121242471219</v>
      </c>
      <c r="P37" s="207">
        <v>12.900597089707034</v>
      </c>
      <c r="Q37" s="208">
        <f t="shared" si="0"/>
        <v>129.42260636274978</v>
      </c>
      <c r="R37" s="204">
        <f t="shared" si="1"/>
        <v>75.34799107250484</v>
      </c>
      <c r="S37" s="209"/>
      <c r="T37" s="204">
        <f>E36+E37</f>
        <v>2115.8000000000002</v>
      </c>
      <c r="U37" s="204">
        <f t="shared" si="67"/>
        <v>105.03924798914625</v>
      </c>
      <c r="V37" s="205">
        <f t="shared" si="72"/>
        <v>6.4873782149454495</v>
      </c>
      <c r="W37" s="204">
        <f>K36+K37</f>
        <v>1637.4506823951533</v>
      </c>
      <c r="X37" s="204">
        <f>W37*100/W36-100</f>
        <v>104.69112124247121</v>
      </c>
      <c r="Y37" s="207">
        <f t="shared" si="73"/>
        <v>19.201714569664485</v>
      </c>
      <c r="Z37" s="204">
        <f>SUM(H36:H37)</f>
        <v>52007.54</v>
      </c>
      <c r="AA37" s="204">
        <f t="shared" si="68"/>
        <v>104.4175298779726</v>
      </c>
      <c r="AB37" s="204">
        <f t="shared" si="74"/>
        <v>12.053043736020452</v>
      </c>
      <c r="AC37" s="206">
        <f>SUM(N36:N37)</f>
        <v>67190.06</v>
      </c>
      <c r="AD37" s="204">
        <f t="shared" si="69"/>
        <v>110.41152499210054</v>
      </c>
      <c r="AE37" s="204">
        <f t="shared" si="75"/>
        <v>13.254980981304731</v>
      </c>
    </row>
    <row r="38" spans="1:31" s="104" customFormat="1" ht="12" customHeight="1">
      <c r="A38" s="649"/>
      <c r="B38" s="327"/>
      <c r="C38" s="124" t="s">
        <v>2</v>
      </c>
      <c r="D38" s="310"/>
      <c r="E38" s="204">
        <f>SUM(E136:E138)</f>
        <v>909.33831163679633</v>
      </c>
      <c r="F38" s="204">
        <f t="shared" si="70"/>
        <v>-16.104962483919529</v>
      </c>
      <c r="G38" s="205">
        <f t="shared" si="71"/>
        <v>1.159321241555622</v>
      </c>
      <c r="H38" s="204">
        <f>SUM(H136:H138)</f>
        <v>23853.56</v>
      </c>
      <c r="I38" s="204">
        <v>-11.536172632806007</v>
      </c>
      <c r="J38" s="207">
        <f t="shared" si="76"/>
        <v>-4.9290838950747595</v>
      </c>
      <c r="K38" s="204">
        <f>SUM(K136:K138)</f>
        <v>740.87476043056506</v>
      </c>
      <c r="L38" s="204">
        <v>-11.536172632806007</v>
      </c>
      <c r="M38" s="205">
        <v>6.0241357090698777</v>
      </c>
      <c r="N38" s="204">
        <f>SUM(N136:N138)</f>
        <v>33290.949999999997</v>
      </c>
      <c r="O38" s="204">
        <v>-11.536172632806007</v>
      </c>
      <c r="P38" s="207">
        <v>6.0241357090698777</v>
      </c>
      <c r="Q38" s="208">
        <f t="shared" si="0"/>
        <v>122.73846542002961</v>
      </c>
      <c r="R38" s="204">
        <f t="shared" si="1"/>
        <v>71.651785244938949</v>
      </c>
      <c r="S38" s="209"/>
      <c r="T38" s="204">
        <f>E36+E37+E38</f>
        <v>3025.1383116367965</v>
      </c>
      <c r="U38" s="204">
        <f t="shared" si="67"/>
        <v>42.978462597447589</v>
      </c>
      <c r="V38" s="205">
        <f t="shared" si="72"/>
        <v>4.8277174166355685</v>
      </c>
      <c r="W38" s="204">
        <f>K36+K37+K38</f>
        <v>2378.3254428257183</v>
      </c>
      <c r="X38" s="204">
        <f>W38*100/W37-100</f>
        <v>45.245622869499982</v>
      </c>
      <c r="Y38" s="207">
        <f t="shared" si="73"/>
        <v>14.75857901744142</v>
      </c>
      <c r="Z38" s="204">
        <f>SUM(H36:H38)</f>
        <v>75861.100000000006</v>
      </c>
      <c r="AA38" s="204">
        <f t="shared" si="68"/>
        <v>45.865580260093061</v>
      </c>
      <c r="AB38" s="204">
        <f t="shared" si="74"/>
        <v>6.0940943073875653</v>
      </c>
      <c r="AC38" s="206">
        <f>SUM(N36:N38)</f>
        <v>100481.01</v>
      </c>
      <c r="AD38" s="204">
        <f t="shared" si="69"/>
        <v>49.547433057806465</v>
      </c>
      <c r="AE38" s="204">
        <f t="shared" si="75"/>
        <v>14.450406596131614</v>
      </c>
    </row>
    <row r="39" spans="1:31" s="104" customFormat="1" ht="12" customHeight="1">
      <c r="A39" s="648"/>
      <c r="B39" s="328"/>
      <c r="C39" s="127" t="s">
        <v>3</v>
      </c>
      <c r="D39" s="311"/>
      <c r="E39" s="211">
        <f>SUM(E139:E141)</f>
        <v>1063.0758972329404</v>
      </c>
      <c r="F39" s="211">
        <f t="shared" si="70"/>
        <v>16.906533424223436</v>
      </c>
      <c r="G39" s="220">
        <f t="shared" si="71"/>
        <v>-1.6939767669340466</v>
      </c>
      <c r="H39" s="211">
        <f>SUM(H139:H141)</f>
        <v>28927.53</v>
      </c>
      <c r="I39" s="211">
        <v>11.78380777516319</v>
      </c>
      <c r="J39" s="220">
        <f t="shared" si="76"/>
        <v>29.944354540748087</v>
      </c>
      <c r="K39" s="211">
        <f>SUM(K139:K141)</f>
        <v>828.17801805440365</v>
      </c>
      <c r="L39" s="211">
        <v>11.78380777516319</v>
      </c>
      <c r="M39" s="220">
        <v>0.90274457472079295</v>
      </c>
      <c r="N39" s="211">
        <f>SUM(N139:N141)</f>
        <v>38612.67</v>
      </c>
      <c r="O39" s="211">
        <v>11.78380777516319</v>
      </c>
      <c r="P39" s="212">
        <v>0.90274457472079295</v>
      </c>
      <c r="Q39" s="213">
        <f t="shared" si="0"/>
        <v>128.36321105580299</v>
      </c>
      <c r="R39" s="211">
        <f t="shared" si="1"/>
        <v>74.917196868281835</v>
      </c>
      <c r="S39" s="209"/>
      <c r="T39" s="211">
        <f>E36+E37+E38+E39</f>
        <v>4088.2142088697369</v>
      </c>
      <c r="U39" s="211">
        <f t="shared" si="67"/>
        <v>35.141398102149822</v>
      </c>
      <c r="V39" s="220">
        <f t="shared" si="72"/>
        <v>3.0500152944573422</v>
      </c>
      <c r="W39" s="211">
        <f>K36+K37+K38+K39</f>
        <v>3206.503460880122</v>
      </c>
      <c r="X39" s="211">
        <f>W39*100/W38-100</f>
        <v>34.821896244377513</v>
      </c>
      <c r="Y39" s="212">
        <f t="shared" si="73"/>
        <v>10.827871889623575</v>
      </c>
      <c r="Z39" s="211">
        <f>SUM(H36:H39)</f>
        <v>104788.63</v>
      </c>
      <c r="AA39" s="211">
        <f t="shared" si="68"/>
        <v>38.132231143497776</v>
      </c>
      <c r="AB39" s="211">
        <f t="shared" si="74"/>
        <v>11.756564634863299</v>
      </c>
      <c r="AC39" s="210">
        <f>SUM(N36:N39)</f>
        <v>139093.68</v>
      </c>
      <c r="AD39" s="211">
        <f t="shared" si="69"/>
        <v>38.427828303079359</v>
      </c>
      <c r="AE39" s="211">
        <f t="shared" si="75"/>
        <v>16.661136403563415</v>
      </c>
    </row>
    <row r="40" spans="1:31" s="104" customFormat="1" ht="12" customHeight="1">
      <c r="A40" s="649">
        <v>2000</v>
      </c>
      <c r="B40" s="327"/>
      <c r="C40" s="124" t="s">
        <v>0</v>
      </c>
      <c r="D40" s="310"/>
      <c r="E40" s="204">
        <f>SUM(E142:E144)</f>
        <v>1125.2124999098482</v>
      </c>
      <c r="F40" s="204">
        <f t="shared" si="70"/>
        <v>5.8449827372290208</v>
      </c>
      <c r="G40" s="205">
        <f t="shared" si="71"/>
        <v>9.0427851448636751</v>
      </c>
      <c r="H40" s="204">
        <f>SUM(H142:H144)</f>
        <v>29811.33</v>
      </c>
      <c r="I40" s="204">
        <v>7.1753561382708053</v>
      </c>
      <c r="J40" s="207">
        <f t="shared" si="76"/>
        <v>17.174518175193441</v>
      </c>
      <c r="K40" s="204">
        <f>SUM(K142:K144)</f>
        <v>887.60274030867981</v>
      </c>
      <c r="L40" s="204">
        <v>7.1753561382708053</v>
      </c>
      <c r="M40" s="205">
        <v>10.955647144082459</v>
      </c>
      <c r="N40" s="204">
        <f>SUM(N142:N144)</f>
        <v>40185.440000000002</v>
      </c>
      <c r="O40" s="204">
        <v>7.1753561382708053</v>
      </c>
      <c r="P40" s="207">
        <v>10.955647144082459</v>
      </c>
      <c r="Q40" s="208">
        <f t="shared" si="0"/>
        <v>126.76983168377053</v>
      </c>
      <c r="R40" s="204">
        <f t="shared" si="1"/>
        <v>74.184406093351214</v>
      </c>
      <c r="S40" s="209"/>
      <c r="T40" s="204">
        <f>E40</f>
        <v>1125.2124999098482</v>
      </c>
      <c r="U40" s="204" t="s">
        <v>20</v>
      </c>
      <c r="V40" s="205">
        <f t="shared" si="72"/>
        <v>9.0427851448636751</v>
      </c>
      <c r="W40" s="204">
        <f>K40</f>
        <v>887.60274030867981</v>
      </c>
      <c r="X40" s="204" t="s">
        <v>20</v>
      </c>
      <c r="Y40" s="207">
        <f t="shared" si="73"/>
        <v>10.955647144082459</v>
      </c>
      <c r="Z40" s="204">
        <f>H40</f>
        <v>29811.33</v>
      </c>
      <c r="AA40" s="204" t="s">
        <v>20</v>
      </c>
      <c r="AB40" s="204">
        <f t="shared" si="74"/>
        <v>17.174518175193441</v>
      </c>
      <c r="AC40" s="206">
        <f>N40</f>
        <v>40185.440000000002</v>
      </c>
      <c r="AD40" s="204">
        <f t="shared" si="69"/>
        <v>-71.109082741933349</v>
      </c>
      <c r="AE40" s="204">
        <f t="shared" si="75"/>
        <v>25.844205420839895</v>
      </c>
    </row>
    <row r="41" spans="1:31" s="104" customFormat="1" ht="12" customHeight="1">
      <c r="A41" s="649"/>
      <c r="B41" s="327"/>
      <c r="C41" s="124" t="s">
        <v>1</v>
      </c>
      <c r="D41" s="310"/>
      <c r="E41" s="204">
        <f>SUM(E145:E147)</f>
        <v>1263.1617409998437</v>
      </c>
      <c r="F41" s="204">
        <f t="shared" si="70"/>
        <v>12.259839017167673</v>
      </c>
      <c r="G41" s="205">
        <f t="shared" si="71"/>
        <v>16.538586677723366</v>
      </c>
      <c r="H41" s="204">
        <f>SUM(H145:H147)</f>
        <v>32097.5</v>
      </c>
      <c r="I41" s="204">
        <v>5.5690541009547179</v>
      </c>
      <c r="J41" s="207">
        <f t="shared" si="76"/>
        <v>20.823000468272635</v>
      </c>
      <c r="K41" s="204">
        <f>SUM(K145:K147)</f>
        <v>937.03381711802672</v>
      </c>
      <c r="L41" s="204">
        <v>5.5690541009547179</v>
      </c>
      <c r="M41" s="205">
        <v>11.886113904835538</v>
      </c>
      <c r="N41" s="204">
        <f>SUM(N145:N147)</f>
        <v>43637.46</v>
      </c>
      <c r="O41" s="204">
        <v>5.5690541009547179</v>
      </c>
      <c r="P41" s="207">
        <v>11.886113904835538</v>
      </c>
      <c r="Q41" s="208">
        <f t="shared" si="0"/>
        <v>134.80428538693164</v>
      </c>
      <c r="R41" s="204">
        <f t="shared" si="1"/>
        <v>73.554922765898851</v>
      </c>
      <c r="S41" s="209"/>
      <c r="T41" s="204">
        <f>E40+E41</f>
        <v>2388.3742409096922</v>
      </c>
      <c r="U41" s="204">
        <f>T41*100/T40-100</f>
        <v>112.25983901716768</v>
      </c>
      <c r="V41" s="205">
        <f t="shared" si="72"/>
        <v>12.882798039025056</v>
      </c>
      <c r="W41" s="204">
        <f>K40+K41</f>
        <v>1824.6365574267065</v>
      </c>
      <c r="X41" s="204">
        <f>W41*100/W40-100</f>
        <v>105.5690541009547</v>
      </c>
      <c r="Y41" s="207">
        <f t="shared" si="73"/>
        <v>11.431542766085045</v>
      </c>
      <c r="Z41" s="204">
        <f>SUM(H40:H41)</f>
        <v>61908.83</v>
      </c>
      <c r="AA41" s="204">
        <f t="shared" si="68"/>
        <v>107.66879572296841</v>
      </c>
      <c r="AB41" s="204">
        <f t="shared" si="74"/>
        <v>19.038181771335474</v>
      </c>
      <c r="AC41" s="206">
        <f>SUM(N40:N41)</f>
        <v>83822.899999999994</v>
      </c>
      <c r="AD41" s="204">
        <f t="shared" si="69"/>
        <v>108.59022571359178</v>
      </c>
      <c r="AE41" s="204">
        <f t="shared" si="75"/>
        <v>24.754911664016955</v>
      </c>
    </row>
    <row r="42" spans="1:31" s="104" customFormat="1" ht="12" customHeight="1">
      <c r="A42" s="649"/>
      <c r="B42" s="327"/>
      <c r="C42" s="124" t="s">
        <v>2</v>
      </c>
      <c r="D42" s="310"/>
      <c r="E42" s="204">
        <f>SUM(E148:E150)</f>
        <v>1164.4767648780548</v>
      </c>
      <c r="F42" s="204">
        <f t="shared" si="70"/>
        <v>-7.8125368207934915</v>
      </c>
      <c r="G42" s="205">
        <f t="shared" si="71"/>
        <v>28.057594184282507</v>
      </c>
      <c r="H42" s="204">
        <f>SUM(H148:H150)</f>
        <v>28067.46</v>
      </c>
      <c r="I42" s="204">
        <v>-4.5280183493151549</v>
      </c>
      <c r="J42" s="207">
        <f t="shared" si="76"/>
        <v>17.665706921734103</v>
      </c>
      <c r="K42" s="204">
        <f>SUM(K148:K150)</f>
        <v>894.60475393963429</v>
      </c>
      <c r="L42" s="204">
        <v>-4.5280183493151549</v>
      </c>
      <c r="M42" s="205">
        <v>20.749794934264987</v>
      </c>
      <c r="N42" s="204">
        <f>SUM(N148:N150)</f>
        <v>40016.31</v>
      </c>
      <c r="O42" s="204">
        <v>-4.5280183493151549</v>
      </c>
      <c r="P42" s="207">
        <v>20.749794934264987</v>
      </c>
      <c r="Q42" s="208">
        <f t="shared" si="0"/>
        <v>130.16661936458152</v>
      </c>
      <c r="R42" s="204">
        <f t="shared" si="1"/>
        <v>70.140050394451663</v>
      </c>
      <c r="S42" s="209"/>
      <c r="T42" s="204">
        <f>E40+E41+E42</f>
        <v>3552.851005787747</v>
      </c>
      <c r="U42" s="204">
        <f>T42*100/T41-100</f>
        <v>48.756042706042791</v>
      </c>
      <c r="V42" s="205">
        <f t="shared" si="72"/>
        <v>17.444250139605131</v>
      </c>
      <c r="W42" s="204">
        <f>K40+K41+K42</f>
        <v>2719.2413113663406</v>
      </c>
      <c r="X42" s="204">
        <f>W42*100/W41-100</f>
        <v>49.029202571787721</v>
      </c>
      <c r="Y42" s="207">
        <f t="shared" si="73"/>
        <v>14.334281692566675</v>
      </c>
      <c r="Z42" s="204">
        <f>SUM(H40:H42)</f>
        <v>89976.290000000008</v>
      </c>
      <c r="AA42" s="204">
        <f t="shared" si="68"/>
        <v>45.336763754055774</v>
      </c>
      <c r="AB42" s="204">
        <f t="shared" si="74"/>
        <v>18.606624475521706</v>
      </c>
      <c r="AC42" s="206">
        <f>SUM(N40:N42)</f>
        <v>123839.20999999999</v>
      </c>
      <c r="AD42" s="204">
        <f t="shared" si="69"/>
        <v>47.739114251594742</v>
      </c>
      <c r="AE42" s="204">
        <f t="shared" si="75"/>
        <v>23.246382575175151</v>
      </c>
    </row>
    <row r="43" spans="1:31" s="104" customFormat="1" ht="12" customHeight="1">
      <c r="A43" s="648"/>
      <c r="B43" s="328"/>
      <c r="C43" s="127" t="s">
        <v>3</v>
      </c>
      <c r="D43" s="311"/>
      <c r="E43" s="211">
        <f>SUM(E151:E153)</f>
        <v>1254.7714974817588</v>
      </c>
      <c r="F43" s="211">
        <f t="shared" si="70"/>
        <v>7.754103415980107</v>
      </c>
      <c r="G43" s="220">
        <f t="shared" si="71"/>
        <v>18.032165036172799</v>
      </c>
      <c r="H43" s="211">
        <f>SUM(H151:H153)</f>
        <v>34201.040000000001</v>
      </c>
      <c r="I43" s="211">
        <v>24.190441022784626</v>
      </c>
      <c r="J43" s="220">
        <f t="shared" si="76"/>
        <v>18.230073566599025</v>
      </c>
      <c r="K43" s="211">
        <f>SUM(K151:K153)</f>
        <v>1111.0135893284291</v>
      </c>
      <c r="L43" s="211">
        <v>24.190441022784626</v>
      </c>
      <c r="M43" s="220">
        <v>34.151542918088637</v>
      </c>
      <c r="N43" s="211">
        <f>SUM(N151:N153)</f>
        <v>45628.88</v>
      </c>
      <c r="O43" s="211">
        <v>24.190441022784626</v>
      </c>
      <c r="P43" s="212">
        <v>34.151542918088637</v>
      </c>
      <c r="Q43" s="213">
        <f t="shared" si="0"/>
        <v>112.93934741520368</v>
      </c>
      <c r="R43" s="211">
        <f t="shared" si="1"/>
        <v>74.954809322516809</v>
      </c>
      <c r="S43" s="209"/>
      <c r="T43" s="211">
        <f>E40+E41+E42+E43</f>
        <v>4807.6225032695056</v>
      </c>
      <c r="U43" s="211">
        <f>T43*100/T42-100</f>
        <v>35.317312643780497</v>
      </c>
      <c r="V43" s="220">
        <f t="shared" si="72"/>
        <v>17.597128174911923</v>
      </c>
      <c r="W43" s="211">
        <f>K40+K41+K42+K43</f>
        <v>3830.2549006947697</v>
      </c>
      <c r="X43" s="211">
        <f>W43*100/W42-100</f>
        <v>40.857484206511145</v>
      </c>
      <c r="Y43" s="212">
        <f t="shared" si="73"/>
        <v>19.452698162485071</v>
      </c>
      <c r="Z43" s="211">
        <f>SUM(H40:H43)</f>
        <v>124177.33000000002</v>
      </c>
      <c r="AA43" s="211">
        <f t="shared" si="68"/>
        <v>38.011169386957391</v>
      </c>
      <c r="AB43" s="211">
        <f t="shared" si="74"/>
        <v>18.50267533796368</v>
      </c>
      <c r="AC43" s="210">
        <f>SUM(N40:N43)</f>
        <v>169468.09</v>
      </c>
      <c r="AD43" s="211">
        <f t="shared" si="69"/>
        <v>36.84526088304343</v>
      </c>
      <c r="AE43" s="211">
        <f t="shared" si="75"/>
        <v>21.837376076324965</v>
      </c>
    </row>
    <row r="44" spans="1:31" s="104" customFormat="1" ht="12" customHeight="1">
      <c r="A44" s="649">
        <v>2001</v>
      </c>
      <c r="B44" s="327"/>
      <c r="C44" s="124" t="s">
        <v>0</v>
      </c>
      <c r="D44" s="310"/>
      <c r="E44" s="204">
        <f>SUM(E154:E156)</f>
        <v>1324.1599999999999</v>
      </c>
      <c r="F44" s="204">
        <f t="shared" si="70"/>
        <v>5.5299712065104201</v>
      </c>
      <c r="G44" s="205">
        <f t="shared" si="71"/>
        <v>17.680882509400785</v>
      </c>
      <c r="H44" s="204">
        <f>SUM(H154:H156)</f>
        <v>34214.120000000003</v>
      </c>
      <c r="I44" s="204">
        <f t="shared" ref="I44:I77" si="77">((H44/H43)-1)*100</f>
        <v>3.8244451045943428E-2</v>
      </c>
      <c r="J44" s="207">
        <f t="shared" si="76"/>
        <v>14.768847951433228</v>
      </c>
      <c r="K44" s="204">
        <f>SUM(K154:K156)</f>
        <v>1113.74</v>
      </c>
      <c r="L44" s="204">
        <f t="shared" ref="L44:L77" si="78">((K44/K43)-1)*100</f>
        <v>0.24539849897056154</v>
      </c>
      <c r="M44" s="205">
        <f t="shared" ref="M44:M77" si="79">((K44/K40)-1)*100</f>
        <v>25.477305265267304</v>
      </c>
      <c r="N44" s="204">
        <f>SUM(N154:N156)</f>
        <v>44353.32</v>
      </c>
      <c r="O44" s="204">
        <f t="shared" ref="O44:O77" si="80">((N44/N43)-1)*100</f>
        <v>-2.795510211953478</v>
      </c>
      <c r="P44" s="207">
        <f t="shared" ref="P44:P77" si="81">((N44/N40)-1)*100</f>
        <v>10.371617182740799</v>
      </c>
      <c r="Q44" s="208">
        <f t="shared" si="0"/>
        <v>118.89309892793649</v>
      </c>
      <c r="R44" s="204">
        <f t="shared" si="1"/>
        <v>77.139929998475893</v>
      </c>
      <c r="S44" s="209"/>
      <c r="T44" s="204">
        <f>E44</f>
        <v>1324.1599999999999</v>
      </c>
      <c r="U44" s="204" t="s">
        <v>20</v>
      </c>
      <c r="V44" s="205">
        <f t="shared" si="72"/>
        <v>17.680882509400785</v>
      </c>
      <c r="W44" s="204">
        <f>K44</f>
        <v>1113.74</v>
      </c>
      <c r="X44" s="204" t="s">
        <v>20</v>
      </c>
      <c r="Y44" s="207">
        <f t="shared" si="73"/>
        <v>25.477305265267304</v>
      </c>
      <c r="Z44" s="204">
        <f>H44</f>
        <v>34214.120000000003</v>
      </c>
      <c r="AA44" s="204" t="s">
        <v>20</v>
      </c>
      <c r="AB44" s="204">
        <f t="shared" si="74"/>
        <v>14.768847951433228</v>
      </c>
      <c r="AC44" s="206">
        <f>N44</f>
        <v>44353.32</v>
      </c>
      <c r="AD44" s="204">
        <f t="shared" si="69"/>
        <v>-73.827922413004117</v>
      </c>
      <c r="AE44" s="204">
        <f t="shared" si="75"/>
        <v>10.371617182740799</v>
      </c>
    </row>
    <row r="45" spans="1:31" s="104" customFormat="1" ht="12" customHeight="1">
      <c r="A45" s="649"/>
      <c r="B45" s="327"/>
      <c r="C45" s="124" t="s">
        <v>1</v>
      </c>
      <c r="D45" s="310"/>
      <c r="E45" s="204">
        <f>SUM(E157:E159)</f>
        <v>1256.19</v>
      </c>
      <c r="F45" s="204">
        <f t="shared" si="70"/>
        <v>-5.1330654905751398</v>
      </c>
      <c r="G45" s="205">
        <f t="shared" si="71"/>
        <v>-0.55192781522381829</v>
      </c>
      <c r="H45" s="204">
        <f>SUM(H157:H159)</f>
        <v>33878.120000000003</v>
      </c>
      <c r="I45" s="204">
        <f t="shared" si="77"/>
        <v>-0.98205068550645258</v>
      </c>
      <c r="J45" s="207">
        <f t="shared" si="76"/>
        <v>5.5475348547394665</v>
      </c>
      <c r="K45" s="204">
        <f>SUM(K157:K159)</f>
        <v>1014.24</v>
      </c>
      <c r="L45" s="204">
        <f t="shared" si="78"/>
        <v>-8.933862481369081</v>
      </c>
      <c r="M45" s="205">
        <f t="shared" si="79"/>
        <v>8.2394233240622228</v>
      </c>
      <c r="N45" s="204">
        <f>SUM(N157:N159)</f>
        <v>45552.11</v>
      </c>
      <c r="O45" s="204">
        <f t="shared" si="80"/>
        <v>2.7028190899801796</v>
      </c>
      <c r="P45" s="207">
        <f t="shared" si="81"/>
        <v>4.3876293441460712</v>
      </c>
      <c r="Q45" s="208">
        <f t="shared" si="0"/>
        <v>123.85530052058684</v>
      </c>
      <c r="R45" s="204">
        <f t="shared" si="1"/>
        <v>74.372229958173193</v>
      </c>
      <c r="S45" s="209"/>
      <c r="T45" s="204">
        <f>E44+E45</f>
        <v>2580.35</v>
      </c>
      <c r="U45" s="204">
        <f>T45*100/T44-100</f>
        <v>94.866934509424851</v>
      </c>
      <c r="V45" s="205">
        <f t="shared" si="72"/>
        <v>8.0379262094699033</v>
      </c>
      <c r="W45" s="204">
        <f>K44+K45</f>
        <v>2127.98</v>
      </c>
      <c r="X45" s="204">
        <f>W45*100/W44-100</f>
        <v>91.06613751863091</v>
      </c>
      <c r="Y45" s="207">
        <f t="shared" si="73"/>
        <v>16.624869283617794</v>
      </c>
      <c r="Z45" s="204">
        <f>SUM(H44:H45)</f>
        <v>68092.240000000005</v>
      </c>
      <c r="AA45" s="204">
        <f t="shared" si="68"/>
        <v>99.017949314493549</v>
      </c>
      <c r="AB45" s="204">
        <f t="shared" si="74"/>
        <v>9.9879290240180616</v>
      </c>
      <c r="AC45" s="206">
        <f>SUM(N44:N45)</f>
        <v>89905.43</v>
      </c>
      <c r="AD45" s="204">
        <f t="shared" si="69"/>
        <v>102.70281908998018</v>
      </c>
      <c r="AE45" s="204">
        <f t="shared" si="75"/>
        <v>7.2564060656455487</v>
      </c>
    </row>
    <row r="46" spans="1:31" s="104" customFormat="1" ht="12" customHeight="1">
      <c r="A46" s="649"/>
      <c r="B46" s="327"/>
      <c r="C46" s="124" t="s">
        <v>2</v>
      </c>
      <c r="D46" s="310"/>
      <c r="E46" s="204">
        <f>SUM(E160:E162)</f>
        <v>995.95</v>
      </c>
      <c r="F46" s="204">
        <f t="shared" si="70"/>
        <v>-20.716611340641144</v>
      </c>
      <c r="G46" s="205">
        <f t="shared" si="71"/>
        <v>-14.47231666281491</v>
      </c>
      <c r="H46" s="204">
        <f>SUM(H160:H162)</f>
        <v>29007.94</v>
      </c>
      <c r="I46" s="204">
        <f t="shared" si="77"/>
        <v>-14.375591089470142</v>
      </c>
      <c r="J46" s="207">
        <f t="shared" si="76"/>
        <v>3.3507841464813781</v>
      </c>
      <c r="K46" s="204">
        <f>SUM(K160:K162)</f>
        <v>863.14</v>
      </c>
      <c r="L46" s="204">
        <f t="shared" si="78"/>
        <v>-14.897854551191037</v>
      </c>
      <c r="M46" s="205">
        <f t="shared" si="79"/>
        <v>-3.5171682020546768</v>
      </c>
      <c r="N46" s="204">
        <f>SUM(N160:N162)</f>
        <v>40493.1</v>
      </c>
      <c r="O46" s="204">
        <f t="shared" si="80"/>
        <v>-11.105983894050143</v>
      </c>
      <c r="P46" s="207">
        <f t="shared" si="81"/>
        <v>1.1914891702908159</v>
      </c>
      <c r="Q46" s="208">
        <f t="shared" si="0"/>
        <v>115.38684338577751</v>
      </c>
      <c r="R46" s="204">
        <f t="shared" si="1"/>
        <v>71.636747989163581</v>
      </c>
      <c r="S46" s="209"/>
      <c r="T46" s="204">
        <f>E44+E45+E46</f>
        <v>3576.3</v>
      </c>
      <c r="U46" s="204">
        <f>T46*100/T45-100</f>
        <v>38.597477086441756</v>
      </c>
      <c r="V46" s="205">
        <f t="shared" si="72"/>
        <v>0.66000499807208346</v>
      </c>
      <c r="W46" s="204">
        <f>K44+K45+K46</f>
        <v>2991.12</v>
      </c>
      <c r="X46" s="204">
        <f>W46*100/W45-100</f>
        <v>40.561471442400773</v>
      </c>
      <c r="Y46" s="207">
        <f t="shared" si="73"/>
        <v>9.9983288536113157</v>
      </c>
      <c r="Z46" s="204">
        <f>SUM(H44:H46)</f>
        <v>97100.180000000008</v>
      </c>
      <c r="AA46" s="204">
        <f t="shared" si="68"/>
        <v>42.600948360635506</v>
      </c>
      <c r="AB46" s="204">
        <f t="shared" si="74"/>
        <v>7.9175191597697481</v>
      </c>
      <c r="AC46" s="206">
        <f>SUM(N44:N46)</f>
        <v>130398.53</v>
      </c>
      <c r="AD46" s="204">
        <f t="shared" si="69"/>
        <v>45.039660007187557</v>
      </c>
      <c r="AE46" s="204">
        <f t="shared" si="75"/>
        <v>5.2966423154669817</v>
      </c>
    </row>
    <row r="47" spans="1:31" s="104" customFormat="1" ht="12" customHeight="1">
      <c r="A47" s="648"/>
      <c r="B47" s="328"/>
      <c r="C47" s="127" t="s">
        <v>3</v>
      </c>
      <c r="D47" s="311"/>
      <c r="E47" s="211">
        <f>SUM(E163:E165)</f>
        <v>772.16000000000008</v>
      </c>
      <c r="F47" s="211">
        <f t="shared" si="70"/>
        <v>-22.470003514232641</v>
      </c>
      <c r="G47" s="220">
        <f t="shared" si="71"/>
        <v>-38.462102338977836</v>
      </c>
      <c r="H47" s="211">
        <f>SUM(H163:H165)</f>
        <v>32670.809999999998</v>
      </c>
      <c r="I47" s="211">
        <f t="shared" si="77"/>
        <v>12.627128986063818</v>
      </c>
      <c r="J47" s="220">
        <f t="shared" si="76"/>
        <v>-4.4742206669738831</v>
      </c>
      <c r="K47" s="211">
        <f>SUM(K163:K165)</f>
        <v>940.02</v>
      </c>
      <c r="L47" s="211">
        <f t="shared" si="78"/>
        <v>8.907013925898454</v>
      </c>
      <c r="M47" s="220">
        <f t="shared" si="79"/>
        <v>-15.390773881693843</v>
      </c>
      <c r="N47" s="211">
        <f>SUM(N163:N165)</f>
        <v>42811.58</v>
      </c>
      <c r="O47" s="211">
        <f t="shared" si="80"/>
        <v>5.7256174508743651</v>
      </c>
      <c r="P47" s="212">
        <f t="shared" si="81"/>
        <v>-6.1743790336295739</v>
      </c>
      <c r="Q47" s="213">
        <f t="shared" si="0"/>
        <v>82.14293312908238</v>
      </c>
      <c r="R47" s="211">
        <f t="shared" si="1"/>
        <v>76.313020916303472</v>
      </c>
      <c r="S47" s="209"/>
      <c r="T47" s="211">
        <f>E44+E45+E46+E47</f>
        <v>4348.46</v>
      </c>
      <c r="U47" s="211">
        <f>T47*100/T46-100</f>
        <v>21.591029835304639</v>
      </c>
      <c r="V47" s="220">
        <f t="shared" si="72"/>
        <v>-9.5507187379467613</v>
      </c>
      <c r="W47" s="211">
        <f>K44+K45+K46+K47</f>
        <v>3931.14</v>
      </c>
      <c r="X47" s="211">
        <f>W47*100/W46-100</f>
        <v>31.427023991013414</v>
      </c>
      <c r="Y47" s="212">
        <f t="shared" si="73"/>
        <v>2.633900404041789</v>
      </c>
      <c r="Z47" s="211">
        <f>SUM(H44:H47)</f>
        <v>129770.99</v>
      </c>
      <c r="AA47" s="211">
        <f t="shared" si="68"/>
        <v>33.646497874669222</v>
      </c>
      <c r="AB47" s="211">
        <f t="shared" si="74"/>
        <v>4.504574224618918</v>
      </c>
      <c r="AC47" s="210">
        <f>SUM(N44:N47)</f>
        <v>173210.11</v>
      </c>
      <c r="AD47" s="211">
        <f t="shared" si="69"/>
        <v>32.831336365524976</v>
      </c>
      <c r="AE47" s="211">
        <f t="shared" si="75"/>
        <v>2.2080971113794812</v>
      </c>
    </row>
    <row r="48" spans="1:31" s="104" customFormat="1" ht="12" customHeight="1">
      <c r="A48" s="649">
        <v>2002</v>
      </c>
      <c r="B48" s="327"/>
      <c r="C48" s="124" t="s">
        <v>0</v>
      </c>
      <c r="D48" s="310"/>
      <c r="E48" s="204">
        <f>SUM(E166:E168)</f>
        <v>913.55</v>
      </c>
      <c r="F48" s="204">
        <f t="shared" si="70"/>
        <v>18.310971819312051</v>
      </c>
      <c r="G48" s="205">
        <f t="shared" si="71"/>
        <v>-31.009092556790719</v>
      </c>
      <c r="H48" s="204">
        <f>SUM(H166:H168)</f>
        <v>33074.770000000004</v>
      </c>
      <c r="I48" s="204">
        <f t="shared" si="77"/>
        <v>1.2364554169302933</v>
      </c>
      <c r="J48" s="207">
        <f t="shared" si="76"/>
        <v>-3.3300578825350424</v>
      </c>
      <c r="K48" s="204">
        <f>SUM(K166:K168)</f>
        <v>983.11999999999989</v>
      </c>
      <c r="L48" s="204">
        <f t="shared" si="78"/>
        <v>4.5850088295993574</v>
      </c>
      <c r="M48" s="205">
        <f t="shared" si="79"/>
        <v>-11.728051430315878</v>
      </c>
      <c r="N48" s="204">
        <f>SUM(N166:N168)</f>
        <v>42294.59</v>
      </c>
      <c r="O48" s="204">
        <f t="shared" si="80"/>
        <v>-1.2075938332572811</v>
      </c>
      <c r="P48" s="207">
        <f t="shared" si="81"/>
        <v>-4.6416592940506041</v>
      </c>
      <c r="Q48" s="208">
        <f t="shared" si="0"/>
        <v>92.923549515827162</v>
      </c>
      <c r="R48" s="204">
        <f t="shared" si="1"/>
        <v>78.200947213343369</v>
      </c>
      <c r="S48" s="209"/>
      <c r="T48" s="204">
        <f>E48</f>
        <v>913.55</v>
      </c>
      <c r="U48" s="204" t="s">
        <v>20</v>
      </c>
      <c r="V48" s="205">
        <f t="shared" si="72"/>
        <v>-31.009092556790719</v>
      </c>
      <c r="W48" s="204">
        <f>K48</f>
        <v>983.11999999999989</v>
      </c>
      <c r="X48" s="204" t="s">
        <v>20</v>
      </c>
      <c r="Y48" s="207">
        <f t="shared" si="73"/>
        <v>-11.728051430315878</v>
      </c>
      <c r="Z48" s="204">
        <f>H48</f>
        <v>33074.770000000004</v>
      </c>
      <c r="AA48" s="204" t="s">
        <v>20</v>
      </c>
      <c r="AB48" s="204">
        <f t="shared" si="74"/>
        <v>-3.3300578825350424</v>
      </c>
      <c r="AC48" s="206">
        <f>N48</f>
        <v>42294.59</v>
      </c>
      <c r="AD48" s="204">
        <f t="shared" si="69"/>
        <v>-75.581916090232838</v>
      </c>
      <c r="AE48" s="204">
        <f t="shared" si="75"/>
        <v>-4.6416592940506041</v>
      </c>
    </row>
    <row r="49" spans="1:31" s="104" customFormat="1" ht="12" customHeight="1">
      <c r="A49" s="649"/>
      <c r="B49" s="327"/>
      <c r="C49" s="124" t="s">
        <v>1</v>
      </c>
      <c r="D49" s="310"/>
      <c r="E49" s="204">
        <f>SUM(E169:E171)</f>
        <v>1284.57</v>
      </c>
      <c r="F49" s="204">
        <f t="shared" si="70"/>
        <v>40.612993268020368</v>
      </c>
      <c r="G49" s="205">
        <f t="shared" si="71"/>
        <v>2.2592123802927855</v>
      </c>
      <c r="H49" s="204">
        <f>SUM(H169:H171)</f>
        <v>34997.78</v>
      </c>
      <c r="I49" s="204">
        <f t="shared" si="77"/>
        <v>5.8141296220653782</v>
      </c>
      <c r="J49" s="207">
        <f t="shared" si="76"/>
        <v>3.3049649744436804</v>
      </c>
      <c r="K49" s="204">
        <f>SUM(K169:K171)</f>
        <v>1180.31</v>
      </c>
      <c r="L49" s="204">
        <f t="shared" si="78"/>
        <v>20.057571812189767</v>
      </c>
      <c r="M49" s="205">
        <f t="shared" si="79"/>
        <v>16.373836567281906</v>
      </c>
      <c r="N49" s="204">
        <f>SUM(N169:N171)</f>
        <v>45223.3</v>
      </c>
      <c r="O49" s="204">
        <f t="shared" si="80"/>
        <v>6.9245499247067022</v>
      </c>
      <c r="P49" s="207">
        <f t="shared" si="81"/>
        <v>-0.72183264397631675</v>
      </c>
      <c r="Q49" s="208">
        <f t="shared" si="0"/>
        <v>108.83327261482152</v>
      </c>
      <c r="R49" s="204">
        <f t="shared" si="1"/>
        <v>77.388823902722706</v>
      </c>
      <c r="S49" s="209"/>
      <c r="T49" s="204">
        <f>E48+E49</f>
        <v>2198.12</v>
      </c>
      <c r="U49" s="204">
        <f>T49*100/T48-100</f>
        <v>140.61299326802038</v>
      </c>
      <c r="V49" s="205">
        <f t="shared" si="72"/>
        <v>-14.813106749084426</v>
      </c>
      <c r="W49" s="204">
        <f>K48+K49</f>
        <v>2163.4299999999998</v>
      </c>
      <c r="X49" s="204">
        <f>W49*100/W48-100</f>
        <v>120.05757181218976</v>
      </c>
      <c r="Y49" s="207">
        <f t="shared" si="73"/>
        <v>1.6658991155931835</v>
      </c>
      <c r="Z49" s="204">
        <f>SUM(H48:H49)</f>
        <v>68072.55</v>
      </c>
      <c r="AA49" s="204">
        <f t="shared" si="68"/>
        <v>105.81412962206538</v>
      </c>
      <c r="AB49" s="204">
        <f t="shared" si="74"/>
        <v>-2.8916657757183106E-2</v>
      </c>
      <c r="AC49" s="206">
        <f>SUM(N48:N49)</f>
        <v>87517.89</v>
      </c>
      <c r="AD49" s="204">
        <f t="shared" si="69"/>
        <v>106.92454992470668</v>
      </c>
      <c r="AE49" s="204">
        <f t="shared" si="75"/>
        <v>-2.6556126810138081</v>
      </c>
    </row>
    <row r="50" spans="1:31" s="104" customFormat="1" ht="12" customHeight="1">
      <c r="A50" s="649"/>
      <c r="B50" s="327"/>
      <c r="C50" s="124" t="s">
        <v>2</v>
      </c>
      <c r="D50" s="310"/>
      <c r="E50" s="204">
        <f>SUM(E172:E174)</f>
        <v>1086.56</v>
      </c>
      <c r="F50" s="204">
        <f t="shared" si="70"/>
        <v>-15.41449667982282</v>
      </c>
      <c r="G50" s="205">
        <f t="shared" si="71"/>
        <v>9.0978462774235602</v>
      </c>
      <c r="H50" s="204">
        <f>SUM(H172:H174)</f>
        <v>30214.230000000003</v>
      </c>
      <c r="I50" s="204">
        <f t="shared" si="77"/>
        <v>-13.668152665683353</v>
      </c>
      <c r="J50" s="207">
        <f t="shared" si="76"/>
        <v>4.1584821259282867</v>
      </c>
      <c r="K50" s="204">
        <f>SUM(K172:K174)</f>
        <v>915.81</v>
      </c>
      <c r="L50" s="204">
        <f t="shared" si="78"/>
        <v>-22.409367030695325</v>
      </c>
      <c r="M50" s="205">
        <f t="shared" si="79"/>
        <v>6.102138702875548</v>
      </c>
      <c r="N50" s="204">
        <f>SUM(N172:N174)</f>
        <v>40622.660000000003</v>
      </c>
      <c r="O50" s="204">
        <f t="shared" si="80"/>
        <v>-10.173162949187697</v>
      </c>
      <c r="P50" s="207">
        <f t="shared" si="81"/>
        <v>0.31995574554677386</v>
      </c>
      <c r="Q50" s="208">
        <f t="shared" si="0"/>
        <v>118.64469704414671</v>
      </c>
      <c r="R50" s="204">
        <f t="shared" si="1"/>
        <v>74.377773390516523</v>
      </c>
      <c r="S50" s="209"/>
      <c r="T50" s="204">
        <f>E48+E49+E50</f>
        <v>3284.68</v>
      </c>
      <c r="U50" s="204">
        <f>T50*100/T49-100</f>
        <v>49.43133222935964</v>
      </c>
      <c r="V50" s="205">
        <f t="shared" si="72"/>
        <v>-8.1542376198864837</v>
      </c>
      <c r="W50" s="204">
        <f>K48+K49+K50</f>
        <v>3079.24</v>
      </c>
      <c r="X50" s="204">
        <f>W50*100/W49-100</f>
        <v>42.331390430936068</v>
      </c>
      <c r="Y50" s="207">
        <f t="shared" si="73"/>
        <v>2.9460536521436653</v>
      </c>
      <c r="Z50" s="204">
        <f>SUM(H48:H50)</f>
        <v>98286.78</v>
      </c>
      <c r="AA50" s="204">
        <f t="shared" si="68"/>
        <v>44.385335939376432</v>
      </c>
      <c r="AB50" s="204">
        <f t="shared" si="74"/>
        <v>1.2220368695506023</v>
      </c>
      <c r="AC50" s="206">
        <f>SUM(N48:N50)</f>
        <v>128140.55</v>
      </c>
      <c r="AD50" s="204">
        <f t="shared" si="69"/>
        <v>46.416406976904945</v>
      </c>
      <c r="AE50" s="204">
        <f t="shared" si="75"/>
        <v>-1.7315992749304732</v>
      </c>
    </row>
    <row r="51" spans="1:31" s="104" customFormat="1" ht="12" customHeight="1">
      <c r="A51" s="648"/>
      <c r="B51" s="328"/>
      <c r="C51" s="127" t="s">
        <v>3</v>
      </c>
      <c r="D51" s="311"/>
      <c r="E51" s="211">
        <f>SUM(E175:E177)</f>
        <v>1149</v>
      </c>
      <c r="F51" s="211">
        <f t="shared" si="70"/>
        <v>5.7465763510528678</v>
      </c>
      <c r="G51" s="220">
        <f t="shared" si="71"/>
        <v>48.80335681723993</v>
      </c>
      <c r="H51" s="211">
        <f>SUM(H175:H177)</f>
        <v>34980.89</v>
      </c>
      <c r="I51" s="211">
        <f t="shared" si="77"/>
        <v>15.776208759912125</v>
      </c>
      <c r="J51" s="220">
        <f t="shared" si="76"/>
        <v>7.0707766351675971</v>
      </c>
      <c r="K51" s="211">
        <f>SUM(K175:K177)</f>
        <v>1007.14</v>
      </c>
      <c r="L51" s="211">
        <f t="shared" si="78"/>
        <v>9.9725925683274994</v>
      </c>
      <c r="M51" s="220">
        <f t="shared" si="79"/>
        <v>7.1402736111997545</v>
      </c>
      <c r="N51" s="211">
        <f>SUM(N175:N177)</f>
        <v>47127.32</v>
      </c>
      <c r="O51" s="211">
        <f t="shared" si="80"/>
        <v>16.01239308307234</v>
      </c>
      <c r="P51" s="212">
        <f t="shared" si="81"/>
        <v>10.080777210278157</v>
      </c>
      <c r="Q51" s="213">
        <f t="shared" si="0"/>
        <v>114.08543002958874</v>
      </c>
      <c r="R51" s="211">
        <f t="shared" si="1"/>
        <v>74.226351084678697</v>
      </c>
      <c r="S51" s="209"/>
      <c r="T51" s="211">
        <f>E48+E49+E50+E51</f>
        <v>4433.68</v>
      </c>
      <c r="U51" s="211">
        <f>T51*100/T50-100</f>
        <v>34.98057649451394</v>
      </c>
      <c r="V51" s="220">
        <f t="shared" si="72"/>
        <v>1.9597742649121841</v>
      </c>
      <c r="W51" s="211">
        <f>K48+K49+K50+K51</f>
        <v>4086.3799999999997</v>
      </c>
      <c r="X51" s="211">
        <f>W51*100/W50-100</f>
        <v>32.707421311752228</v>
      </c>
      <c r="Y51" s="212">
        <f t="shared" si="73"/>
        <v>3.9489817203152144</v>
      </c>
      <c r="Z51" s="211">
        <f>SUM(H48:H51)</f>
        <v>133267.66999999998</v>
      </c>
      <c r="AA51" s="211">
        <f t="shared" si="68"/>
        <v>35.590635892232903</v>
      </c>
      <c r="AB51" s="211">
        <f t="shared" si="74"/>
        <v>2.6945005197232197</v>
      </c>
      <c r="AC51" s="210">
        <f>SUM(N48:N51)</f>
        <v>175267.87</v>
      </c>
      <c r="AD51" s="211">
        <f t="shared" si="69"/>
        <v>36.777834963249333</v>
      </c>
      <c r="AE51" s="211">
        <f t="shared" si="75"/>
        <v>1.188013794344922</v>
      </c>
    </row>
    <row r="52" spans="1:31" s="104" customFormat="1" ht="12" customHeight="1">
      <c r="A52" s="224"/>
      <c r="B52" s="329"/>
      <c r="C52" s="94" t="s">
        <v>0</v>
      </c>
      <c r="D52" s="312"/>
      <c r="E52" s="215">
        <f>SUM(E178:E180)</f>
        <v>1312.0700000000002</v>
      </c>
      <c r="F52" s="215">
        <f t="shared" si="70"/>
        <v>14.192341166231515</v>
      </c>
      <c r="G52" s="216">
        <f t="shared" si="71"/>
        <v>43.623228066334654</v>
      </c>
      <c r="H52" s="215">
        <f>SUM(H178:H180)</f>
        <v>34949.509999999995</v>
      </c>
      <c r="I52" s="215">
        <f t="shared" si="77"/>
        <v>-8.9706122399990651E-2</v>
      </c>
      <c r="J52" s="207">
        <f t="shared" si="76"/>
        <v>5.6681875641160673</v>
      </c>
      <c r="K52" s="215">
        <f>SUM(K178:K180)</f>
        <v>1015.9200000000001</v>
      </c>
      <c r="L52" s="215">
        <f t="shared" si="78"/>
        <v>0.87177552276744841</v>
      </c>
      <c r="M52" s="216">
        <f t="shared" si="79"/>
        <v>3.336317031491598</v>
      </c>
      <c r="N52" s="215">
        <f>SUM(N178:N180)</f>
        <v>45395.9</v>
      </c>
      <c r="O52" s="215">
        <f t="shared" si="80"/>
        <v>-3.6739199258519206</v>
      </c>
      <c r="P52" s="217">
        <f t="shared" si="81"/>
        <v>7.3326399428390365</v>
      </c>
      <c r="Q52" s="208">
        <f t="shared" si="0"/>
        <v>129.15091739507048</v>
      </c>
      <c r="R52" s="204">
        <f t="shared" si="1"/>
        <v>76.988252243043959</v>
      </c>
      <c r="S52" s="209"/>
      <c r="T52" s="215">
        <f>E52</f>
        <v>1312.0700000000002</v>
      </c>
      <c r="U52" s="215" t="s">
        <v>20</v>
      </c>
      <c r="V52" s="216">
        <f t="shared" si="72"/>
        <v>43.623228066334654</v>
      </c>
      <c r="W52" s="204">
        <f>K52</f>
        <v>1015.9200000000001</v>
      </c>
      <c r="X52" s="204" t="s">
        <v>20</v>
      </c>
      <c r="Y52" s="207">
        <f t="shared" si="73"/>
        <v>3.336317031491598</v>
      </c>
      <c r="Z52" s="215">
        <f>H52</f>
        <v>34949.509999999995</v>
      </c>
      <c r="AA52" s="215" t="s">
        <v>20</v>
      </c>
      <c r="AB52" s="215">
        <f t="shared" si="74"/>
        <v>5.6681875641160673</v>
      </c>
      <c r="AC52" s="218">
        <f>N52</f>
        <v>45395.9</v>
      </c>
      <c r="AD52" s="215">
        <f t="shared" si="69"/>
        <v>-74.099131803222122</v>
      </c>
      <c r="AE52" s="215">
        <f t="shared" si="75"/>
        <v>7.3326399428390365</v>
      </c>
    </row>
    <row r="53" spans="1:31" s="104" customFormat="1" ht="12" customHeight="1">
      <c r="A53" s="222">
        <v>2003</v>
      </c>
      <c r="B53" s="327"/>
      <c r="C53" s="124" t="s">
        <v>1</v>
      </c>
      <c r="D53" s="310"/>
      <c r="E53" s="204">
        <f>SUM(E181:E183)</f>
        <v>1344.0800000000002</v>
      </c>
      <c r="F53" s="204">
        <f t="shared" si="70"/>
        <v>2.439656420770242</v>
      </c>
      <c r="G53" s="205">
        <f t="shared" si="71"/>
        <v>4.6326786395447739</v>
      </c>
      <c r="H53" s="204">
        <f>SUM(H181:H183)</f>
        <v>35668.54</v>
      </c>
      <c r="I53" s="204">
        <f t="shared" si="77"/>
        <v>2.0573392874464025</v>
      </c>
      <c r="J53" s="207">
        <f t="shared" si="76"/>
        <v>1.9165787087066732</v>
      </c>
      <c r="K53" s="204">
        <f>SUM(K181:K183)</f>
        <v>1031.51</v>
      </c>
      <c r="L53" s="204">
        <f t="shared" si="78"/>
        <v>1.5345696511536167</v>
      </c>
      <c r="M53" s="205">
        <f t="shared" si="79"/>
        <v>-12.606857520481906</v>
      </c>
      <c r="N53" s="204">
        <f>SUM(N181:N183)</f>
        <v>46912.39</v>
      </c>
      <c r="O53" s="204">
        <f t="shared" si="80"/>
        <v>3.3405880266720089</v>
      </c>
      <c r="P53" s="207">
        <f t="shared" si="81"/>
        <v>3.7349994361313588</v>
      </c>
      <c r="Q53" s="208">
        <f t="shared" ref="Q53:Q78" si="82">E53/K53*100</f>
        <v>130.30217835988017</v>
      </c>
      <c r="R53" s="204">
        <f t="shared" si="1"/>
        <v>76.032237965279535</v>
      </c>
      <c r="S53" s="209"/>
      <c r="T53" s="204">
        <f>E52+E53</f>
        <v>2656.1500000000005</v>
      </c>
      <c r="U53" s="204">
        <f>T53*100/T52-100</f>
        <v>102.43965642077026</v>
      </c>
      <c r="V53" s="205">
        <f t="shared" si="72"/>
        <v>20.83735191891256</v>
      </c>
      <c r="W53" s="204">
        <f>K52+K53</f>
        <v>2047.43</v>
      </c>
      <c r="X53" s="204">
        <f>W53*100/W52-100</f>
        <v>101.53456965115362</v>
      </c>
      <c r="Y53" s="207">
        <f t="shared" si="73"/>
        <v>-5.3618559417221601</v>
      </c>
      <c r="Z53" s="204">
        <f>SUM(H52:H53)</f>
        <v>70618.049999999988</v>
      </c>
      <c r="AA53" s="204">
        <f t="shared" si="68"/>
        <v>102.05733928744638</v>
      </c>
      <c r="AB53" s="204">
        <f t="shared" si="74"/>
        <v>3.7393927508224456</v>
      </c>
      <c r="AC53" s="206">
        <f>SUM(N52:N53)</f>
        <v>92308.290000000008</v>
      </c>
      <c r="AD53" s="204">
        <f t="shared" si="69"/>
        <v>103.34058802667201</v>
      </c>
      <c r="AE53" s="204">
        <f t="shared" si="75"/>
        <v>5.4736237356727946</v>
      </c>
    </row>
    <row r="54" spans="1:31" s="104" customFormat="1" ht="12" customHeight="1">
      <c r="A54" s="222"/>
      <c r="B54" s="327"/>
      <c r="C54" s="124" t="s">
        <v>2</v>
      </c>
      <c r="D54" s="310"/>
      <c r="E54" s="204">
        <f>SUM(E184:E186)</f>
        <v>1142.26</v>
      </c>
      <c r="F54" s="204">
        <f t="shared" si="70"/>
        <v>-15.015475269329215</v>
      </c>
      <c r="G54" s="205">
        <f t="shared" si="71"/>
        <v>5.1262700633190939</v>
      </c>
      <c r="H54" s="204">
        <f>SUM(H184:H186)</f>
        <v>31150.45</v>
      </c>
      <c r="I54" s="204">
        <f t="shared" si="77"/>
        <v>-12.666876749090372</v>
      </c>
      <c r="J54" s="207">
        <f t="shared" si="76"/>
        <v>3.0986061865551306</v>
      </c>
      <c r="K54" s="204">
        <f>SUM(K184:K186)</f>
        <v>976.03</v>
      </c>
      <c r="L54" s="204">
        <f t="shared" si="78"/>
        <v>-5.3785227482040954</v>
      </c>
      <c r="M54" s="205">
        <f t="shared" si="79"/>
        <v>6.5755997423046386</v>
      </c>
      <c r="N54" s="204">
        <f>SUM(N184:N186)</f>
        <v>43604.38</v>
      </c>
      <c r="O54" s="204">
        <f t="shared" si="80"/>
        <v>-7.0514633767326806</v>
      </c>
      <c r="P54" s="207">
        <f t="shared" si="81"/>
        <v>7.3400412479143196</v>
      </c>
      <c r="Q54" s="208">
        <f t="shared" si="82"/>
        <v>117.03123879388953</v>
      </c>
      <c r="R54" s="204">
        <f t="shared" si="1"/>
        <v>71.438809587477223</v>
      </c>
      <c r="S54" s="209"/>
      <c r="T54" s="204">
        <f>E52+E53+E54</f>
        <v>3798.4100000000008</v>
      </c>
      <c r="U54" s="204">
        <f>T54*100/T53-100</f>
        <v>43.00434839899853</v>
      </c>
      <c r="V54" s="205">
        <f t="shared" si="72"/>
        <v>15.640184127525391</v>
      </c>
      <c r="W54" s="204">
        <f>K52+K53+K54</f>
        <v>3023.46</v>
      </c>
      <c r="X54" s="204">
        <f>W54*100/W53-100</f>
        <v>47.670982646537368</v>
      </c>
      <c r="Y54" s="207">
        <f t="shared" si="73"/>
        <v>-1.8114859510788284</v>
      </c>
      <c r="Z54" s="204">
        <f>SUM(H52:H54)</f>
        <v>101768.49999999999</v>
      </c>
      <c r="AA54" s="204">
        <f t="shared" si="68"/>
        <v>44.111172710093236</v>
      </c>
      <c r="AB54" s="204">
        <f t="shared" si="74"/>
        <v>3.5424092639925631</v>
      </c>
      <c r="AC54" s="206">
        <f>SUM(N52:N54)</f>
        <v>135912.67000000001</v>
      </c>
      <c r="AD54" s="204">
        <f t="shared" si="69"/>
        <v>47.237772468756603</v>
      </c>
      <c r="AE54" s="204">
        <f t="shared" si="75"/>
        <v>6.0653087566738373</v>
      </c>
    </row>
    <row r="55" spans="1:31" s="104" customFormat="1" ht="12" customHeight="1">
      <c r="A55" s="223"/>
      <c r="B55" s="328"/>
      <c r="C55" s="127" t="s">
        <v>3</v>
      </c>
      <c r="D55" s="311"/>
      <c r="E55" s="211">
        <f>SUM(E187:E189)</f>
        <v>1308.47</v>
      </c>
      <c r="F55" s="211">
        <f t="shared" si="70"/>
        <v>14.550977885945414</v>
      </c>
      <c r="G55" s="220">
        <f t="shared" si="71"/>
        <v>13.879025239338549</v>
      </c>
      <c r="H55" s="211">
        <f>SUM(H187:H189)</f>
        <v>36350.550000000003</v>
      </c>
      <c r="I55" s="211">
        <f t="shared" si="77"/>
        <v>16.693498809808528</v>
      </c>
      <c r="J55" s="220">
        <f t="shared" si="76"/>
        <v>3.9154521225732264</v>
      </c>
      <c r="K55" s="211">
        <f>SUM(K187:K189)</f>
        <v>1115.56</v>
      </c>
      <c r="L55" s="211">
        <f t="shared" si="78"/>
        <v>14.295667141378843</v>
      </c>
      <c r="M55" s="220">
        <f t="shared" si="79"/>
        <v>10.765136922374241</v>
      </c>
      <c r="N55" s="211">
        <f>SUM(N187:N189)</f>
        <v>49201.01</v>
      </c>
      <c r="O55" s="211">
        <f t="shared" si="80"/>
        <v>12.835017950031634</v>
      </c>
      <c r="P55" s="212">
        <f t="shared" si="81"/>
        <v>4.4001865584548439</v>
      </c>
      <c r="Q55" s="213">
        <f t="shared" si="82"/>
        <v>117.29266018860483</v>
      </c>
      <c r="R55" s="211">
        <f t="shared" si="1"/>
        <v>73.881715029833742</v>
      </c>
      <c r="S55" s="209"/>
      <c r="T55" s="211">
        <f>E52+E53+E54+E55</f>
        <v>5106.880000000001</v>
      </c>
      <c r="U55" s="211">
        <f>T55*100/T54-100</f>
        <v>34.447834751909369</v>
      </c>
      <c r="V55" s="220">
        <f t="shared" si="72"/>
        <v>15.183775103300201</v>
      </c>
      <c r="W55" s="211">
        <f>K52+K53+K54+K55</f>
        <v>4139.0200000000004</v>
      </c>
      <c r="X55" s="211">
        <f>W55*100/W54-100</f>
        <v>36.896800354560696</v>
      </c>
      <c r="Y55" s="212">
        <f t="shared" si="73"/>
        <v>1.288181715846326</v>
      </c>
      <c r="Z55" s="211">
        <f>SUM(H52:H55)</f>
        <v>138119.04999999999</v>
      </c>
      <c r="AA55" s="211">
        <f t="shared" si="68"/>
        <v>35.718861926824118</v>
      </c>
      <c r="AB55" s="211">
        <f t="shared" si="74"/>
        <v>3.6403277704187387</v>
      </c>
      <c r="AC55" s="210">
        <f>SUM(N52:N55)</f>
        <v>185113.68000000002</v>
      </c>
      <c r="AD55" s="211">
        <f t="shared" si="69"/>
        <v>36.200458721030216</v>
      </c>
      <c r="AE55" s="211">
        <f t="shared" si="75"/>
        <v>5.6175783958577474</v>
      </c>
    </row>
    <row r="56" spans="1:31" s="104" customFormat="1" ht="12" customHeight="1">
      <c r="A56" s="647">
        <v>2004</v>
      </c>
      <c r="B56" s="329"/>
      <c r="C56" s="94" t="s">
        <v>0</v>
      </c>
      <c r="D56" s="312"/>
      <c r="E56" s="215">
        <f>SUM(E190:E192)</f>
        <v>1259.69</v>
      </c>
      <c r="F56" s="215">
        <f t="shared" si="70"/>
        <v>-3.7280182197528378</v>
      </c>
      <c r="G56" s="216">
        <f t="shared" si="71"/>
        <v>-3.9921650521694829</v>
      </c>
      <c r="H56" s="215">
        <f>SUM(H190:H192)</f>
        <v>36423.51</v>
      </c>
      <c r="I56" s="215">
        <f t="shared" si="77"/>
        <v>0.20071223131423732</v>
      </c>
      <c r="J56" s="207">
        <f t="shared" si="76"/>
        <v>4.2175126346549741</v>
      </c>
      <c r="K56" s="215">
        <f>SUM(K190:K192)</f>
        <v>1085.48</v>
      </c>
      <c r="L56" s="215">
        <f t="shared" si="78"/>
        <v>-2.6964035999856528</v>
      </c>
      <c r="M56" s="216">
        <f t="shared" si="79"/>
        <v>6.8469958264430142</v>
      </c>
      <c r="N56" s="215">
        <f>SUM(N190:N192)</f>
        <v>49237.09</v>
      </c>
      <c r="O56" s="215">
        <f t="shared" si="80"/>
        <v>7.3331827944178585E-2</v>
      </c>
      <c r="P56" s="217">
        <f t="shared" si="81"/>
        <v>8.4615350725505856</v>
      </c>
      <c r="Q56" s="208">
        <f t="shared" si="82"/>
        <v>116.04912112613775</v>
      </c>
      <c r="R56" s="204">
        <f t="shared" si="1"/>
        <v>73.97575689383757</v>
      </c>
      <c r="S56" s="209"/>
      <c r="T56" s="215">
        <f>E56</f>
        <v>1259.69</v>
      </c>
      <c r="U56" s="215" t="s">
        <v>20</v>
      </c>
      <c r="V56" s="216">
        <f t="shared" si="72"/>
        <v>-3.9921650521694829</v>
      </c>
      <c r="W56" s="204">
        <f>K56</f>
        <v>1085.48</v>
      </c>
      <c r="X56" s="204" t="s">
        <v>20</v>
      </c>
      <c r="Y56" s="207">
        <f t="shared" si="73"/>
        <v>6.8469958264430142</v>
      </c>
      <c r="Z56" s="215">
        <f>H56</f>
        <v>36423.51</v>
      </c>
      <c r="AA56" s="215" t="s">
        <v>20</v>
      </c>
      <c r="AB56" s="215">
        <f t="shared" si="74"/>
        <v>4.2175126346549741</v>
      </c>
      <c r="AC56" s="218">
        <f>N56</f>
        <v>49237.09</v>
      </c>
      <c r="AD56" s="215">
        <f t="shared" si="69"/>
        <v>-73.40170105202381</v>
      </c>
      <c r="AE56" s="215">
        <f t="shared" si="75"/>
        <v>8.4615350725505856</v>
      </c>
    </row>
    <row r="57" spans="1:31" s="104" customFormat="1" ht="12" customHeight="1">
      <c r="A57" s="649"/>
      <c r="B57" s="327"/>
      <c r="C57" s="124" t="s">
        <v>1</v>
      </c>
      <c r="D57" s="310"/>
      <c r="E57" s="204">
        <f>SUM(E193:E195)</f>
        <v>1331.54</v>
      </c>
      <c r="F57" s="204">
        <f t="shared" si="70"/>
        <v>5.7037842643824943</v>
      </c>
      <c r="G57" s="205">
        <f t="shared" si="71"/>
        <v>-0.93298017975121939</v>
      </c>
      <c r="H57" s="204">
        <f>SUM(H193:H195)</f>
        <v>38320.300000000003</v>
      </c>
      <c r="I57" s="204">
        <f t="shared" si="77"/>
        <v>5.2075980596049121</v>
      </c>
      <c r="J57" s="207">
        <f t="shared" si="76"/>
        <v>7.4344506391346599</v>
      </c>
      <c r="K57" s="204">
        <f>SUM(K193:K195)</f>
        <v>1185.75</v>
      </c>
      <c r="L57" s="204">
        <f t="shared" si="78"/>
        <v>9.2373880679515139</v>
      </c>
      <c r="M57" s="205">
        <f t="shared" si="79"/>
        <v>14.952836133435454</v>
      </c>
      <c r="N57" s="204">
        <f>SUM(N193:N195)</f>
        <v>53346.33</v>
      </c>
      <c r="O57" s="204">
        <f t="shared" si="80"/>
        <v>8.3458222246684421</v>
      </c>
      <c r="P57" s="207">
        <f t="shared" si="81"/>
        <v>13.71479901151913</v>
      </c>
      <c r="Q57" s="208">
        <f t="shared" si="82"/>
        <v>112.29517183217372</v>
      </c>
      <c r="R57" s="204">
        <f t="shared" si="1"/>
        <v>71.833057681756188</v>
      </c>
      <c r="S57" s="209"/>
      <c r="T57" s="204">
        <f>SUM(E56+E57)</f>
        <v>2591.23</v>
      </c>
      <c r="U57" s="204">
        <f>T57*100/T56-100</f>
        <v>105.70378426438251</v>
      </c>
      <c r="V57" s="205">
        <f t="shared" si="72"/>
        <v>-2.4441390734710189</v>
      </c>
      <c r="W57" s="204">
        <f>SUM(K56+K57)</f>
        <v>2271.23</v>
      </c>
      <c r="X57" s="204">
        <f>W57*100/W56-100</f>
        <v>109.23738806795151</v>
      </c>
      <c r="Y57" s="207">
        <f t="shared" si="73"/>
        <v>10.930776632168126</v>
      </c>
      <c r="Z57" s="204">
        <f>SUM(H56:H57)</f>
        <v>74743.81</v>
      </c>
      <c r="AA57" s="204">
        <f t="shared" si="68"/>
        <v>105.20759805960492</v>
      </c>
      <c r="AB57" s="204">
        <f t="shared" si="74"/>
        <v>5.8423590002839365</v>
      </c>
      <c r="AC57" s="206">
        <f>SUM(N56:N57)</f>
        <v>102583.42</v>
      </c>
      <c r="AD57" s="204">
        <f t="shared" si="69"/>
        <v>108.34582222466844</v>
      </c>
      <c r="AE57" s="204">
        <f t="shared" si="75"/>
        <v>11.131318758044362</v>
      </c>
    </row>
    <row r="58" spans="1:31" s="104" customFormat="1" ht="12" customHeight="1">
      <c r="A58" s="649"/>
      <c r="B58" s="327"/>
      <c r="C58" s="124" t="s">
        <v>2</v>
      </c>
      <c r="D58" s="310"/>
      <c r="E58" s="204">
        <f>SUM(E196:E198)</f>
        <v>1132.29</v>
      </c>
      <c r="F58" s="204">
        <f t="shared" si="70"/>
        <v>-14.963876413776534</v>
      </c>
      <c r="G58" s="205">
        <f t="shared" si="71"/>
        <v>-0.87283105422583107</v>
      </c>
      <c r="H58" s="204">
        <f>SUM(H196:H198)</f>
        <v>33551.619999999995</v>
      </c>
      <c r="I58" s="204">
        <f t="shared" si="77"/>
        <v>-12.444265832991929</v>
      </c>
      <c r="J58" s="207">
        <f t="shared" si="76"/>
        <v>7.7082995590753711</v>
      </c>
      <c r="K58" s="204">
        <f>SUM(K196:K198)</f>
        <v>1020.53</v>
      </c>
      <c r="L58" s="204">
        <f t="shared" si="78"/>
        <v>-13.933797174783891</v>
      </c>
      <c r="M58" s="205">
        <f t="shared" si="79"/>
        <v>4.5592860875178109</v>
      </c>
      <c r="N58" s="204">
        <f>SUM(N196:N198)</f>
        <v>50137.16</v>
      </c>
      <c r="O58" s="204">
        <f t="shared" si="80"/>
        <v>-6.0157277923336032</v>
      </c>
      <c r="P58" s="207">
        <f t="shared" si="81"/>
        <v>14.981935300995008</v>
      </c>
      <c r="Q58" s="208">
        <f t="shared" si="82"/>
        <v>110.95117243001185</v>
      </c>
      <c r="R58" s="204">
        <f t="shared" si="1"/>
        <v>66.91966597230477</v>
      </c>
      <c r="S58" s="209"/>
      <c r="T58" s="204">
        <f>SUM(E56+E57+E58)</f>
        <v>3723.52</v>
      </c>
      <c r="U58" s="204">
        <f>((T58/T57)-1)*100</f>
        <v>43.697008756459276</v>
      </c>
      <c r="V58" s="205">
        <f t="shared" si="72"/>
        <v>-1.9716144386730416</v>
      </c>
      <c r="W58" s="204">
        <f>SUM(K56+K57+K58)</f>
        <v>3291.76</v>
      </c>
      <c r="X58" s="204">
        <f>((W58/W57)-1)*100</f>
        <v>44.932921808887706</v>
      </c>
      <c r="Y58" s="207">
        <f t="shared" si="73"/>
        <v>8.8739391293418901</v>
      </c>
      <c r="Z58" s="204">
        <f>SUM(H56:H58)</f>
        <v>108295.43</v>
      </c>
      <c r="AA58" s="204">
        <f t="shared" si="68"/>
        <v>44.888827583180472</v>
      </c>
      <c r="AB58" s="204">
        <f t="shared" si="74"/>
        <v>6.4135071264684207</v>
      </c>
      <c r="AC58" s="206">
        <f>SUM(N56:N58)</f>
        <v>152720.58000000002</v>
      </c>
      <c r="AD58" s="204">
        <f t="shared" si="69"/>
        <v>48.874525727451882</v>
      </c>
      <c r="AE58" s="204">
        <f t="shared" si="75"/>
        <v>12.366698410089372</v>
      </c>
    </row>
    <row r="59" spans="1:31" s="104" customFormat="1" ht="12" customHeight="1">
      <c r="A59" s="648"/>
      <c r="B59" s="328"/>
      <c r="C59" s="127" t="s">
        <v>3</v>
      </c>
      <c r="D59" s="311"/>
      <c r="E59" s="211">
        <f>SUM(E199:E201)</f>
        <v>1199.3400000000001</v>
      </c>
      <c r="F59" s="211">
        <f t="shared" si="70"/>
        <v>5.9216278515221488</v>
      </c>
      <c r="G59" s="220">
        <f t="shared" si="71"/>
        <v>-8.3402752833461875</v>
      </c>
      <c r="H59" s="211">
        <f>SUM(H199:H201)</f>
        <v>38629.29</v>
      </c>
      <c r="I59" s="211">
        <f t="shared" si="77"/>
        <v>15.133904115509189</v>
      </c>
      <c r="J59" s="220">
        <f t="shared" si="76"/>
        <v>6.2687909811543374</v>
      </c>
      <c r="K59" s="211">
        <f>SUM(K199:K201)</f>
        <v>1162.7</v>
      </c>
      <c r="L59" s="211">
        <f t="shared" si="78"/>
        <v>13.930996639001304</v>
      </c>
      <c r="M59" s="220">
        <f t="shared" si="79"/>
        <v>4.225680375775398</v>
      </c>
      <c r="N59" s="211">
        <f>SUM(N199:N201)</f>
        <v>55690.11</v>
      </c>
      <c r="O59" s="211">
        <f t="shared" si="80"/>
        <v>11.075517640009913</v>
      </c>
      <c r="P59" s="212">
        <f t="shared" si="81"/>
        <v>13.18895689336459</v>
      </c>
      <c r="Q59" s="213">
        <f t="shared" si="82"/>
        <v>103.15128580029243</v>
      </c>
      <c r="R59" s="211">
        <f t="shared" si="1"/>
        <v>69.364722030536484</v>
      </c>
      <c r="S59" s="209"/>
      <c r="T59" s="211">
        <f>SUM(E56:E59)</f>
        <v>4922.8600000000006</v>
      </c>
      <c r="U59" s="211">
        <f>((T59/T58)-1)*100</f>
        <v>32.209844448264022</v>
      </c>
      <c r="V59" s="220">
        <f t="shared" si="72"/>
        <v>-3.6033742715709027</v>
      </c>
      <c r="W59" s="211">
        <f>SUM(K56:K59)</f>
        <v>4454.46</v>
      </c>
      <c r="X59" s="211">
        <f>((W59/W58)-1)*100</f>
        <v>35.321530123702807</v>
      </c>
      <c r="Y59" s="212">
        <f t="shared" si="73"/>
        <v>7.6211277065585392</v>
      </c>
      <c r="Z59" s="211">
        <f>SUM(H56:H59)</f>
        <v>146924.72</v>
      </c>
      <c r="AA59" s="211">
        <f t="shared" si="68"/>
        <v>35.670286363884429</v>
      </c>
      <c r="AB59" s="211">
        <f t="shared" si="74"/>
        <v>6.3754203348488137</v>
      </c>
      <c r="AC59" s="210">
        <f>SUM(N56:N59)</f>
        <v>208410.69</v>
      </c>
      <c r="AD59" s="211">
        <f t="shared" si="69"/>
        <v>36.46536046418889</v>
      </c>
      <c r="AE59" s="211">
        <f t="shared" si="75"/>
        <v>12.585244915448701</v>
      </c>
    </row>
    <row r="60" spans="1:31" s="104" customFormat="1" ht="12" customHeight="1">
      <c r="A60" s="647">
        <v>2005</v>
      </c>
      <c r="B60" s="329"/>
      <c r="C60" s="94" t="s">
        <v>0</v>
      </c>
      <c r="D60" s="312"/>
      <c r="E60" s="215">
        <f>SUM(E202:E204)</f>
        <v>1195.8800000000001</v>
      </c>
      <c r="F60" s="215">
        <f t="shared" si="70"/>
        <v>-0.28849200393550323</v>
      </c>
      <c r="G60" s="216">
        <f t="shared" si="71"/>
        <v>-5.0655319959672536</v>
      </c>
      <c r="H60" s="215">
        <f>SUM(H202:H204)</f>
        <v>36890.520000000004</v>
      </c>
      <c r="I60" s="215">
        <f t="shared" si="77"/>
        <v>-4.5011699671415055</v>
      </c>
      <c r="J60" s="207">
        <f t="shared" si="76"/>
        <v>1.2821663809995387</v>
      </c>
      <c r="K60" s="215">
        <f>SUM(K202:K204)</f>
        <v>1040.2</v>
      </c>
      <c r="L60" s="215">
        <f t="shared" si="78"/>
        <v>-10.535821794099942</v>
      </c>
      <c r="M60" s="216">
        <f t="shared" si="79"/>
        <v>-4.1714264657110149</v>
      </c>
      <c r="N60" s="215">
        <f>SUM(N202:N204)</f>
        <v>54247.610000000008</v>
      </c>
      <c r="O60" s="215">
        <f t="shared" si="80"/>
        <v>-2.5902265231654065</v>
      </c>
      <c r="P60" s="217">
        <f t="shared" si="81"/>
        <v>10.176312206915572</v>
      </c>
      <c r="Q60" s="208">
        <f t="shared" si="82"/>
        <v>114.9663526244953</v>
      </c>
      <c r="R60" s="204">
        <f t="shared" si="1"/>
        <v>68.00395445992919</v>
      </c>
      <c r="S60" s="209"/>
      <c r="T60" s="215">
        <f>E60</f>
        <v>1195.8800000000001</v>
      </c>
      <c r="U60" s="215" t="s">
        <v>20</v>
      </c>
      <c r="V60" s="216">
        <f t="shared" si="72"/>
        <v>-5.0655319959672536</v>
      </c>
      <c r="W60" s="204">
        <f>K60</f>
        <v>1040.2</v>
      </c>
      <c r="X60" s="204" t="s">
        <v>20</v>
      </c>
      <c r="Y60" s="207">
        <f t="shared" si="73"/>
        <v>-4.1714264657110149</v>
      </c>
      <c r="Z60" s="215">
        <f>H60</f>
        <v>36890.520000000004</v>
      </c>
      <c r="AA60" s="215" t="s">
        <v>20</v>
      </c>
      <c r="AB60" s="215">
        <f t="shared" si="74"/>
        <v>1.2821663809995387</v>
      </c>
      <c r="AC60" s="218">
        <f>N60</f>
        <v>54247.610000000008</v>
      </c>
      <c r="AD60" s="215">
        <f t="shared" si="69"/>
        <v>-73.970812149799031</v>
      </c>
      <c r="AE60" s="215">
        <f t="shared" si="75"/>
        <v>10.176312206915572</v>
      </c>
    </row>
    <row r="61" spans="1:31" s="104" customFormat="1" ht="12" customHeight="1">
      <c r="A61" s="664"/>
      <c r="B61" s="330"/>
      <c r="C61" s="124" t="s">
        <v>1</v>
      </c>
      <c r="D61" s="313"/>
      <c r="E61" s="204">
        <f>SUM(E205:E207)</f>
        <v>1374.63</v>
      </c>
      <c r="F61" s="204">
        <f t="shared" si="70"/>
        <v>14.947151888149302</v>
      </c>
      <c r="G61" s="205">
        <f t="shared" si="71"/>
        <v>3.2361025579404457</v>
      </c>
      <c r="H61" s="204">
        <f>SUM(H205:H207)</f>
        <v>40976.11</v>
      </c>
      <c r="I61" s="204">
        <f t="shared" si="77"/>
        <v>11.0749048807119</v>
      </c>
      <c r="J61" s="207">
        <f t="shared" si="76"/>
        <v>6.9305563891723043</v>
      </c>
      <c r="K61" s="204">
        <f>SUM(K205:K207)</f>
        <v>1222.0999999999999</v>
      </c>
      <c r="L61" s="204">
        <f t="shared" si="78"/>
        <v>17.487021726591024</v>
      </c>
      <c r="M61" s="205">
        <f t="shared" si="79"/>
        <v>3.0655703141471591</v>
      </c>
      <c r="N61" s="204">
        <f>SUM(N205:N207)</f>
        <v>60705.09</v>
      </c>
      <c r="O61" s="204">
        <f t="shared" si="80"/>
        <v>11.903713361749935</v>
      </c>
      <c r="P61" s="207">
        <f t="shared" si="81"/>
        <v>13.794313498229393</v>
      </c>
      <c r="Q61" s="208">
        <f t="shared" si="82"/>
        <v>112.48097537026432</v>
      </c>
      <c r="R61" s="204">
        <f t="shared" si="1"/>
        <v>67.500287043475268</v>
      </c>
      <c r="S61" s="209"/>
      <c r="T61" s="204">
        <f>SUM(E60:E61)</f>
        <v>2570.5100000000002</v>
      </c>
      <c r="U61" s="204">
        <v>32.522443623191165</v>
      </c>
      <c r="V61" s="205">
        <v>-4.2994372628338944</v>
      </c>
      <c r="W61" s="204">
        <f>SUM(K60:K61)</f>
        <v>2262.3000000000002</v>
      </c>
      <c r="X61" s="204">
        <f t="shared" ref="X61:X76" si="83">((W61/W60)-1)*100</f>
        <v>117.48702172659105</v>
      </c>
      <c r="Y61" s="207">
        <f t="shared" si="73"/>
        <v>-0.39317902634254942</v>
      </c>
      <c r="Z61" s="204">
        <f>SUM(H60:H61)</f>
        <v>77866.63</v>
      </c>
      <c r="AA61" s="204">
        <f t="shared" si="68"/>
        <v>111.0749048807119</v>
      </c>
      <c r="AB61" s="204">
        <f t="shared" si="74"/>
        <v>4.1780315988708683</v>
      </c>
      <c r="AC61" s="206">
        <f>SUM(N60:N61)</f>
        <v>114952.70000000001</v>
      </c>
      <c r="AD61" s="204">
        <f t="shared" si="69"/>
        <v>111.90371336174994</v>
      </c>
      <c r="AE61" s="204">
        <f t="shared" si="75"/>
        <v>12.057776977995083</v>
      </c>
    </row>
    <row r="62" spans="1:31" s="104" customFormat="1" ht="12" customHeight="1">
      <c r="A62" s="664"/>
      <c r="B62" s="330"/>
      <c r="C62" s="124" t="s">
        <v>2</v>
      </c>
      <c r="D62" s="313"/>
      <c r="E62" s="204">
        <f>SUM(E208:E210)</f>
        <v>1142.03</v>
      </c>
      <c r="F62" s="204">
        <f t="shared" si="70"/>
        <v>-16.920916901275262</v>
      </c>
      <c r="G62" s="205">
        <f t="shared" si="71"/>
        <v>0.86020365807346622</v>
      </c>
      <c r="H62" s="204">
        <f>SUM(H208:H210)</f>
        <v>36082.629999999997</v>
      </c>
      <c r="I62" s="204">
        <f t="shared" si="77"/>
        <v>-11.942275633289745</v>
      </c>
      <c r="J62" s="207">
        <f t="shared" si="76"/>
        <v>7.5436297859835078</v>
      </c>
      <c r="K62" s="204">
        <f>SUM(K208:K210)</f>
        <v>971.98</v>
      </c>
      <c r="L62" s="204">
        <f t="shared" si="78"/>
        <v>-20.466410277391368</v>
      </c>
      <c r="M62" s="205">
        <f t="shared" si="79"/>
        <v>-4.7573319745622289</v>
      </c>
      <c r="N62" s="204">
        <f>SUM(N208:N210)</f>
        <v>56021.08</v>
      </c>
      <c r="O62" s="204">
        <f t="shared" si="80"/>
        <v>-7.7160086575936093</v>
      </c>
      <c r="P62" s="207">
        <f t="shared" si="81"/>
        <v>11.735646773770192</v>
      </c>
      <c r="Q62" s="208">
        <f t="shared" si="82"/>
        <v>117.49521595094549</v>
      </c>
      <c r="R62" s="204">
        <f t="shared" si="1"/>
        <v>64.409022460830812</v>
      </c>
      <c r="S62" s="209"/>
      <c r="T62" s="204">
        <f>SUM(E60:E62)</f>
        <v>3712.54</v>
      </c>
      <c r="U62" s="204">
        <f t="shared" ref="U62:U75" si="84">((T62/T61)-1)*100</f>
        <v>44.428148499714062</v>
      </c>
      <c r="V62" s="205">
        <f t="shared" ref="V62:V76" si="85">((T62/T58)-1)*100</f>
        <v>-0.29488226194568368</v>
      </c>
      <c r="W62" s="204">
        <f>SUM(K60:K62)</f>
        <v>3234.28</v>
      </c>
      <c r="X62" s="204">
        <f t="shared" si="83"/>
        <v>42.964239932811729</v>
      </c>
      <c r="Y62" s="207">
        <f t="shared" si="73"/>
        <v>-1.7461783362092032</v>
      </c>
      <c r="Z62" s="204">
        <f>SUM(H60:H62)</f>
        <v>113949.26000000001</v>
      </c>
      <c r="AA62" s="204">
        <f t="shared" si="68"/>
        <v>46.339015827447525</v>
      </c>
      <c r="AB62" s="204">
        <f t="shared" si="74"/>
        <v>5.2207466187631502</v>
      </c>
      <c r="AC62" s="206">
        <f>SUM(N60:N62)</f>
        <v>170973.78000000003</v>
      </c>
      <c r="AD62" s="204">
        <f t="shared" si="69"/>
        <v>48.73402712593964</v>
      </c>
      <c r="AE62" s="204">
        <f t="shared" si="75"/>
        <v>11.95202375475526</v>
      </c>
    </row>
    <row r="63" spans="1:31" s="104" customFormat="1" ht="12" customHeight="1">
      <c r="A63" s="663"/>
      <c r="B63" s="331"/>
      <c r="C63" s="127" t="s">
        <v>3</v>
      </c>
      <c r="D63" s="314"/>
      <c r="E63" s="211">
        <f>SUM(E211:E213)</f>
        <v>1181.75</v>
      </c>
      <c r="F63" s="211">
        <f t="shared" si="70"/>
        <v>3.478017214959328</v>
      </c>
      <c r="G63" s="220">
        <f t="shared" si="71"/>
        <v>-1.4666399853252687</v>
      </c>
      <c r="H63" s="211">
        <f>SUM(H211:H213)</f>
        <v>41055.49</v>
      </c>
      <c r="I63" s="211">
        <f t="shared" si="77"/>
        <v>13.781866787426523</v>
      </c>
      <c r="J63" s="220">
        <f t="shared" si="76"/>
        <v>6.2807263607485231</v>
      </c>
      <c r="K63" s="211">
        <f>SUM(K211:K213)</f>
        <v>1134.73</v>
      </c>
      <c r="L63" s="211">
        <f t="shared" si="78"/>
        <v>16.744171690775534</v>
      </c>
      <c r="M63" s="220">
        <f t="shared" si="79"/>
        <v>-2.4056076373957236</v>
      </c>
      <c r="N63" s="211">
        <f>SUM(N211:N213)</f>
        <v>61980.680000000008</v>
      </c>
      <c r="O63" s="211">
        <f t="shared" si="80"/>
        <v>10.638138357918137</v>
      </c>
      <c r="P63" s="212">
        <f t="shared" si="81"/>
        <v>11.295668117732237</v>
      </c>
      <c r="Q63" s="213">
        <f t="shared" si="82"/>
        <v>104.14371700757007</v>
      </c>
      <c r="R63" s="211">
        <f t="shared" si="1"/>
        <v>66.239173239144833</v>
      </c>
      <c r="S63" s="209"/>
      <c r="T63" s="211">
        <f>SUM(E60:E63)</f>
        <v>4894.29</v>
      </c>
      <c r="U63" s="211">
        <f t="shared" si="84"/>
        <v>31.831306868074137</v>
      </c>
      <c r="V63" s="220">
        <f t="shared" si="85"/>
        <v>-0.58035369683477889</v>
      </c>
      <c r="W63" s="211">
        <f>SUM(K60:K63)</f>
        <v>4369.01</v>
      </c>
      <c r="X63" s="211">
        <f t="shared" si="83"/>
        <v>35.084470113904786</v>
      </c>
      <c r="Y63" s="212">
        <f t="shared" si="73"/>
        <v>-1.918302106203662</v>
      </c>
      <c r="Z63" s="211">
        <f>SUM(H60:H63)</f>
        <v>155004.75</v>
      </c>
      <c r="AA63" s="211">
        <f t="shared" si="68"/>
        <v>36.029624062499387</v>
      </c>
      <c r="AB63" s="211">
        <f t="shared" si="74"/>
        <v>5.4994353570998911</v>
      </c>
      <c r="AC63" s="210">
        <f>SUM(N60:N63)</f>
        <v>232954.46000000002</v>
      </c>
      <c r="AD63" s="211">
        <f t="shared" si="69"/>
        <v>36.25157027001449</v>
      </c>
      <c r="AE63" s="211">
        <f t="shared" si="75"/>
        <v>11.776636793438966</v>
      </c>
    </row>
    <row r="64" spans="1:31" s="104" customFormat="1" ht="12" customHeight="1">
      <c r="A64" s="647">
        <v>2006</v>
      </c>
      <c r="B64" s="329"/>
      <c r="C64" s="94" t="s">
        <v>0</v>
      </c>
      <c r="D64" s="312"/>
      <c r="E64" s="215">
        <f>SUM(E214:E216)</f>
        <v>1350.3600000000001</v>
      </c>
      <c r="F64" s="215">
        <f t="shared" si="70"/>
        <v>14.267823143642921</v>
      </c>
      <c r="G64" s="216">
        <f t="shared" si="71"/>
        <v>12.917684048566747</v>
      </c>
      <c r="H64" s="215">
        <f>SUM(H214:H216)</f>
        <v>42890.62</v>
      </c>
      <c r="I64" s="215">
        <f t="shared" si="77"/>
        <v>4.4698772320096669</v>
      </c>
      <c r="J64" s="207">
        <f t="shared" si="76"/>
        <v>16.264612155101087</v>
      </c>
      <c r="K64" s="215">
        <f>SUM(K214:K216)</f>
        <v>1324.26</v>
      </c>
      <c r="L64" s="215">
        <f t="shared" si="78"/>
        <v>16.702651732130104</v>
      </c>
      <c r="M64" s="216">
        <f t="shared" si="79"/>
        <v>27.308209959623152</v>
      </c>
      <c r="N64" s="215">
        <f>SUM(N214:N216)</f>
        <v>64506.54</v>
      </c>
      <c r="O64" s="215">
        <f t="shared" si="80"/>
        <v>4.0752376385673639</v>
      </c>
      <c r="P64" s="217">
        <f t="shared" si="81"/>
        <v>18.911303189209615</v>
      </c>
      <c r="Q64" s="208">
        <f t="shared" si="82"/>
        <v>101.9709120565448</v>
      </c>
      <c r="R64" s="204">
        <f t="shared" si="1"/>
        <v>66.490343459748431</v>
      </c>
      <c r="S64" s="209"/>
      <c r="T64" s="215">
        <f>E64</f>
        <v>1350.3600000000001</v>
      </c>
      <c r="U64" s="215" t="s">
        <v>20</v>
      </c>
      <c r="V64" s="216">
        <f t="shared" si="85"/>
        <v>12.917684048566747</v>
      </c>
      <c r="W64" s="204">
        <f>K64</f>
        <v>1324.26</v>
      </c>
      <c r="X64" s="204">
        <f t="shared" si="83"/>
        <v>-69.689700870448917</v>
      </c>
      <c r="Y64" s="207">
        <f t="shared" si="73"/>
        <v>27.308209959623152</v>
      </c>
      <c r="Z64" s="215">
        <f>H64</f>
        <v>42890.62</v>
      </c>
      <c r="AA64" s="215" t="s">
        <v>20</v>
      </c>
      <c r="AB64" s="215">
        <f t="shared" si="74"/>
        <v>16.264612155101087</v>
      </c>
      <c r="AC64" s="218">
        <f>N64</f>
        <v>64506.54</v>
      </c>
      <c r="AD64" s="215">
        <f t="shared" si="69"/>
        <v>-72.309377549586301</v>
      </c>
      <c r="AE64" s="215">
        <f t="shared" si="75"/>
        <v>18.911303189209615</v>
      </c>
    </row>
    <row r="65" spans="1:31" s="104" customFormat="1" ht="12" customHeight="1">
      <c r="A65" s="662"/>
      <c r="B65" s="332"/>
      <c r="C65" s="124" t="s">
        <v>1</v>
      </c>
      <c r="D65" s="313"/>
      <c r="E65" s="204">
        <f>SUM(E217:E219)</f>
        <v>1476.42</v>
      </c>
      <c r="F65" s="204">
        <f t="shared" si="70"/>
        <v>9.3352883675464238</v>
      </c>
      <c r="G65" s="205">
        <f t="shared" si="71"/>
        <v>7.4049016826345904</v>
      </c>
      <c r="H65" s="204">
        <f>SUM(H217:H219)</f>
        <v>44192.14</v>
      </c>
      <c r="I65" s="204">
        <f t="shared" si="77"/>
        <v>3.0345096433672447</v>
      </c>
      <c r="J65" s="207">
        <f t="shared" si="76"/>
        <v>7.8485488251569091</v>
      </c>
      <c r="K65" s="204">
        <f>SUM(K217:K219)</f>
        <v>1310.94</v>
      </c>
      <c r="L65" s="204">
        <f t="shared" si="78"/>
        <v>-1.0058447736849163</v>
      </c>
      <c r="M65" s="205">
        <f t="shared" si="79"/>
        <v>7.2694542181491073</v>
      </c>
      <c r="N65" s="204">
        <f>SUM(N217:N219)</f>
        <v>67375.73</v>
      </c>
      <c r="O65" s="204">
        <f t="shared" si="80"/>
        <v>4.4479055922081567</v>
      </c>
      <c r="P65" s="207">
        <f t="shared" si="81"/>
        <v>10.988600791136305</v>
      </c>
      <c r="Q65" s="208">
        <f t="shared" si="82"/>
        <v>112.62300334111401</v>
      </c>
      <c r="R65" s="204">
        <f t="shared" si="1"/>
        <v>65.590591745722094</v>
      </c>
      <c r="S65" s="209"/>
      <c r="T65" s="204">
        <f>SUM(E64:E65)</f>
        <v>2826.78</v>
      </c>
      <c r="U65" s="204">
        <f t="shared" si="84"/>
        <v>109.33528836754643</v>
      </c>
      <c r="V65" s="205">
        <f t="shared" si="85"/>
        <v>9.9696169242679424</v>
      </c>
      <c r="W65" s="204">
        <f>SUM(K64:K65)</f>
        <v>2635.2</v>
      </c>
      <c r="X65" s="204">
        <f t="shared" si="83"/>
        <v>98.994155226315073</v>
      </c>
      <c r="Y65" s="207">
        <f t="shared" si="73"/>
        <v>16.483225036467285</v>
      </c>
      <c r="Z65" s="204">
        <f>SUM(H64:H65)</f>
        <v>87082.760000000009</v>
      </c>
      <c r="AA65" s="204">
        <f t="shared" si="68"/>
        <v>103.03450964336727</v>
      </c>
      <c r="AB65" s="204">
        <f t="shared" si="74"/>
        <v>11.835788963770488</v>
      </c>
      <c r="AC65" s="206">
        <f>SUM(N64:N65)</f>
        <v>131882.26999999999</v>
      </c>
      <c r="AD65" s="204">
        <f t="shared" si="69"/>
        <v>104.44790559220816</v>
      </c>
      <c r="AE65" s="204">
        <f t="shared" si="75"/>
        <v>14.727422670367885</v>
      </c>
    </row>
    <row r="66" spans="1:31" s="104" customFormat="1" ht="12" customHeight="1">
      <c r="A66" s="662"/>
      <c r="B66" s="332"/>
      <c r="C66" s="124" t="s">
        <v>2</v>
      </c>
      <c r="D66" s="313"/>
      <c r="E66" s="204">
        <f>SUM(E220:E222)</f>
        <v>1264.7599999999998</v>
      </c>
      <c r="F66" s="204">
        <f t="shared" si="70"/>
        <v>-14.336029043226207</v>
      </c>
      <c r="G66" s="205">
        <f t="shared" si="71"/>
        <v>10.746652890029139</v>
      </c>
      <c r="H66" s="204">
        <f>SUM(H220:H222)</f>
        <v>38880.58</v>
      </c>
      <c r="I66" s="204">
        <f t="shared" si="77"/>
        <v>-12.019241430715955</v>
      </c>
      <c r="J66" s="207">
        <f t="shared" si="76"/>
        <v>7.7542850950720776</v>
      </c>
      <c r="K66" s="204">
        <f>SUM(K220:K222)</f>
        <v>1114.47</v>
      </c>
      <c r="L66" s="204">
        <f t="shared" si="78"/>
        <v>-14.986955924756284</v>
      </c>
      <c r="M66" s="205">
        <f t="shared" si="79"/>
        <v>14.659766661865481</v>
      </c>
      <c r="N66" s="204">
        <f>SUM(N220:N222)</f>
        <v>61744.479999999996</v>
      </c>
      <c r="O66" s="204">
        <f t="shared" si="80"/>
        <v>-8.3579799432228814</v>
      </c>
      <c r="P66" s="207">
        <f t="shared" si="81"/>
        <v>10.216511356082369</v>
      </c>
      <c r="Q66" s="208">
        <f t="shared" si="82"/>
        <v>113.48533383581432</v>
      </c>
      <c r="R66" s="204">
        <f t="shared" si="1"/>
        <v>62.970131095119761</v>
      </c>
      <c r="S66" s="209"/>
      <c r="T66" s="204">
        <f>SUM(E64:E66)</f>
        <v>4091.54</v>
      </c>
      <c r="U66" s="204">
        <f t="shared" si="84"/>
        <v>44.742074020617096</v>
      </c>
      <c r="V66" s="205">
        <f t="shared" si="85"/>
        <v>10.20864421662797</v>
      </c>
      <c r="W66" s="204">
        <f>SUM(K64:K66)</f>
        <v>3749.67</v>
      </c>
      <c r="X66" s="204">
        <f t="shared" si="83"/>
        <v>42.291666666666686</v>
      </c>
      <c r="Y66" s="207">
        <f t="shared" si="73"/>
        <v>15.935231334330968</v>
      </c>
      <c r="Z66" s="204">
        <f>SUM(H64:H66)</f>
        <v>125963.34000000001</v>
      </c>
      <c r="AA66" s="204">
        <f t="shared" si="68"/>
        <v>44.647849930342119</v>
      </c>
      <c r="AB66" s="204">
        <f t="shared" si="74"/>
        <v>10.543359386449724</v>
      </c>
      <c r="AC66" s="206">
        <f>SUM(N64:N66)</f>
        <v>193626.75</v>
      </c>
      <c r="AD66" s="204">
        <f t="shared" si="69"/>
        <v>46.8178777935806</v>
      </c>
      <c r="AE66" s="204">
        <f t="shared" si="75"/>
        <v>13.249382449168511</v>
      </c>
    </row>
    <row r="67" spans="1:31" s="104" customFormat="1" ht="12" customHeight="1">
      <c r="A67" s="663"/>
      <c r="B67" s="331"/>
      <c r="C67" s="127" t="s">
        <v>3</v>
      </c>
      <c r="D67" s="314"/>
      <c r="E67" s="211">
        <f>SUM(E223:E225)</f>
        <v>1404.21</v>
      </c>
      <c r="F67" s="211">
        <f t="shared" si="70"/>
        <v>11.025807267782062</v>
      </c>
      <c r="G67" s="220">
        <f t="shared" si="71"/>
        <v>18.824624497567164</v>
      </c>
      <c r="H67" s="211">
        <f>SUM(H223:H225)</f>
        <v>44475.28</v>
      </c>
      <c r="I67" s="211">
        <f t="shared" si="77"/>
        <v>14.389445836456138</v>
      </c>
      <c r="J67" s="220">
        <f t="shared" si="76"/>
        <v>8.3296777117993326</v>
      </c>
      <c r="K67" s="211">
        <f>SUM(K223:K225)</f>
        <v>1500.96</v>
      </c>
      <c r="L67" s="211">
        <f t="shared" si="78"/>
        <v>34.679264583165079</v>
      </c>
      <c r="M67" s="220">
        <f t="shared" si="79"/>
        <v>32.274638019617008</v>
      </c>
      <c r="N67" s="211">
        <f>SUM(N223:N225)</f>
        <v>69060.44</v>
      </c>
      <c r="O67" s="211">
        <f t="shared" si="80"/>
        <v>11.848767695508977</v>
      </c>
      <c r="P67" s="212">
        <f t="shared" si="81"/>
        <v>11.422527148782491</v>
      </c>
      <c r="Q67" s="213">
        <f t="shared" si="82"/>
        <v>93.554125359769742</v>
      </c>
      <c r="R67" s="211">
        <f t="shared" si="1"/>
        <v>64.400516417213666</v>
      </c>
      <c r="S67" s="209"/>
      <c r="T67" s="211">
        <f>SUM(E64:E67)</f>
        <v>5495.75</v>
      </c>
      <c r="U67" s="211">
        <f t="shared" si="84"/>
        <v>34.319840451272633</v>
      </c>
      <c r="V67" s="220">
        <f t="shared" si="85"/>
        <v>12.289014341201687</v>
      </c>
      <c r="W67" s="211">
        <f>SUM(K64:K67)</f>
        <v>5250.63</v>
      </c>
      <c r="X67" s="211">
        <f t="shared" si="83"/>
        <v>40.029122562785524</v>
      </c>
      <c r="Y67" s="212">
        <f t="shared" si="73"/>
        <v>20.178942140210253</v>
      </c>
      <c r="Z67" s="211">
        <f>SUM(H64:H67)</f>
        <v>170438.62</v>
      </c>
      <c r="AA67" s="211">
        <f t="shared" si="68"/>
        <v>35.308114249749153</v>
      </c>
      <c r="AB67" s="211">
        <f t="shared" si="74"/>
        <v>9.9570303490699388</v>
      </c>
      <c r="AC67" s="210">
        <f>SUM(N64:N67)</f>
        <v>262687.19</v>
      </c>
      <c r="AD67" s="211">
        <f t="shared" si="69"/>
        <v>35.66678674305075</v>
      </c>
      <c r="AE67" s="211">
        <f t="shared" si="75"/>
        <v>12.763322925862841</v>
      </c>
    </row>
    <row r="68" spans="1:31" s="104" customFormat="1" ht="12" customHeight="1">
      <c r="A68" s="647">
        <v>2007</v>
      </c>
      <c r="B68" s="329"/>
      <c r="C68" s="94" t="s">
        <v>0</v>
      </c>
      <c r="D68" s="312"/>
      <c r="E68" s="215">
        <f>SUM(E226:E228)</f>
        <v>1486.82</v>
      </c>
      <c r="F68" s="215">
        <f t="shared" si="70"/>
        <v>5.8830231945364186</v>
      </c>
      <c r="G68" s="216">
        <f t="shared" si="71"/>
        <v>10.105453360585305</v>
      </c>
      <c r="H68" s="215">
        <f>SUM(H226:H228)</f>
        <v>46993.850000000006</v>
      </c>
      <c r="I68" s="215">
        <f t="shared" si="77"/>
        <v>5.6628536121638984</v>
      </c>
      <c r="J68" s="207">
        <f t="shared" si="76"/>
        <v>9.5667304412946343</v>
      </c>
      <c r="K68" s="215">
        <f>SUM(K226:K228)</f>
        <v>1476.5300000000002</v>
      </c>
      <c r="L68" s="215">
        <f t="shared" si="78"/>
        <v>-1.6276249866751802</v>
      </c>
      <c r="M68" s="216">
        <f t="shared" si="79"/>
        <v>11.498497273949248</v>
      </c>
      <c r="N68" s="215">
        <f>SUM(N226:N228)</f>
        <v>69908.52</v>
      </c>
      <c r="O68" s="215">
        <f t="shared" si="80"/>
        <v>1.2280257698908503</v>
      </c>
      <c r="P68" s="217">
        <f t="shared" si="81"/>
        <v>8.3743136742414173</v>
      </c>
      <c r="Q68" s="208">
        <f t="shared" si="82"/>
        <v>100.69690422815654</v>
      </c>
      <c r="R68" s="204">
        <f t="shared" si="1"/>
        <v>67.221920876024839</v>
      </c>
      <c r="S68" s="209"/>
      <c r="T68" s="215">
        <f>E68</f>
        <v>1486.82</v>
      </c>
      <c r="U68" s="215" t="s">
        <v>20</v>
      </c>
      <c r="V68" s="216">
        <f t="shared" si="85"/>
        <v>10.105453360585305</v>
      </c>
      <c r="W68" s="204">
        <f>K68</f>
        <v>1476.5300000000002</v>
      </c>
      <c r="X68" s="204">
        <f t="shared" si="83"/>
        <v>-71.87899356839084</v>
      </c>
      <c r="Y68" s="207">
        <f t="shared" si="73"/>
        <v>11.498497273949248</v>
      </c>
      <c r="Z68" s="215">
        <f>H68</f>
        <v>46993.850000000006</v>
      </c>
      <c r="AA68" s="215" t="s">
        <v>20</v>
      </c>
      <c r="AB68" s="215">
        <f t="shared" si="74"/>
        <v>9.5667304412946343</v>
      </c>
      <c r="AC68" s="218">
        <f>N68</f>
        <v>69908.52</v>
      </c>
      <c r="AD68" s="215">
        <f t="shared" si="69"/>
        <v>-73.387160599647046</v>
      </c>
      <c r="AE68" s="215">
        <f t="shared" si="75"/>
        <v>8.3743136742414173</v>
      </c>
    </row>
    <row r="69" spans="1:31" s="104" customFormat="1" ht="12" customHeight="1">
      <c r="A69" s="649"/>
      <c r="B69" s="327"/>
      <c r="C69" s="124" t="s">
        <v>1</v>
      </c>
      <c r="D69" s="310"/>
      <c r="E69" s="204">
        <f>SUM(E229:E231)</f>
        <v>1434.58</v>
      </c>
      <c r="F69" s="204">
        <f t="shared" si="70"/>
        <v>-3.513538962349172</v>
      </c>
      <c r="G69" s="205">
        <f t="shared" si="71"/>
        <v>-2.8338819577085173</v>
      </c>
      <c r="H69" s="204">
        <f>SUM(H229:H231)</f>
        <v>47296.55</v>
      </c>
      <c r="I69" s="204">
        <f t="shared" si="77"/>
        <v>0.64412683787347103</v>
      </c>
      <c r="J69" s="207">
        <f t="shared" si="76"/>
        <v>7.024801242935963</v>
      </c>
      <c r="K69" s="204">
        <f>SUM(K229:K231)</f>
        <v>1337.78</v>
      </c>
      <c r="L69" s="204">
        <f t="shared" si="78"/>
        <v>-9.3970322309739895</v>
      </c>
      <c r="M69" s="205">
        <f t="shared" si="79"/>
        <v>2.0473858452713323</v>
      </c>
      <c r="N69" s="204">
        <f>SUM(N229:N231)</f>
        <v>72120.11</v>
      </c>
      <c r="O69" s="204">
        <f t="shared" si="80"/>
        <v>3.1635485917882455</v>
      </c>
      <c r="P69" s="207">
        <f t="shared" si="81"/>
        <v>7.0416750957652097</v>
      </c>
      <c r="Q69" s="208">
        <f t="shared" si="82"/>
        <v>107.23586837895618</v>
      </c>
      <c r="R69" s="204">
        <f t="shared" si="1"/>
        <v>65.580252165450119</v>
      </c>
      <c r="S69" s="209"/>
      <c r="T69" s="204">
        <f>E68+E69</f>
        <v>2921.3999999999996</v>
      </c>
      <c r="U69" s="204">
        <f t="shared" si="84"/>
        <v>96.486461037650813</v>
      </c>
      <c r="V69" s="205">
        <f t="shared" si="85"/>
        <v>3.3472714537388537</v>
      </c>
      <c r="W69" s="204">
        <f>K68+K69</f>
        <v>2814.3100000000004</v>
      </c>
      <c r="X69" s="204">
        <f t="shared" si="83"/>
        <v>90.602967769026037</v>
      </c>
      <c r="Y69" s="207">
        <f t="shared" si="73"/>
        <v>6.7968275652702026</v>
      </c>
      <c r="Z69" s="204">
        <f>SUM(H68:H69)</f>
        <v>94290.400000000009</v>
      </c>
      <c r="AA69" s="204">
        <f t="shared" si="68"/>
        <v>100.64412683787344</v>
      </c>
      <c r="AB69" s="204">
        <f t="shared" si="74"/>
        <v>8.2767702815115243</v>
      </c>
      <c r="AC69" s="206">
        <f>SUM(N68:N69)</f>
        <v>142028.63</v>
      </c>
      <c r="AD69" s="204">
        <f t="shared" si="69"/>
        <v>103.16354859178824</v>
      </c>
      <c r="AE69" s="204">
        <f t="shared" si="75"/>
        <v>7.6934981480073272</v>
      </c>
    </row>
    <row r="70" spans="1:31" s="104" customFormat="1" ht="12" customHeight="1">
      <c r="A70" s="649"/>
      <c r="B70" s="327"/>
      <c r="C70" s="124" t="s">
        <v>2</v>
      </c>
      <c r="D70" s="310"/>
      <c r="E70" s="204">
        <f>SUM(E232:E234)</f>
        <v>1437.65</v>
      </c>
      <c r="F70" s="204">
        <f t="shared" si="70"/>
        <v>0.2139999163518258</v>
      </c>
      <c r="G70" s="205">
        <f t="shared" si="71"/>
        <v>13.669787153293944</v>
      </c>
      <c r="H70" s="204">
        <f>SUM(H232:H234)</f>
        <v>42936.37</v>
      </c>
      <c r="I70" s="204">
        <f t="shared" si="77"/>
        <v>-9.2188119429429847</v>
      </c>
      <c r="J70" s="207">
        <f t="shared" si="76"/>
        <v>10.431403029481556</v>
      </c>
      <c r="K70" s="204">
        <f>SUM(K232:K234)</f>
        <v>1199.04</v>
      </c>
      <c r="L70" s="204">
        <f t="shared" si="78"/>
        <v>-10.370913005127901</v>
      </c>
      <c r="M70" s="205">
        <f t="shared" si="79"/>
        <v>7.5883603865514404</v>
      </c>
      <c r="N70" s="204">
        <f>SUM(N232:N234)</f>
        <v>68427.570000000007</v>
      </c>
      <c r="O70" s="204">
        <f t="shared" si="80"/>
        <v>-5.1199866445017843</v>
      </c>
      <c r="P70" s="207">
        <f t="shared" si="81"/>
        <v>10.82378538130051</v>
      </c>
      <c r="Q70" s="208">
        <f t="shared" si="82"/>
        <v>119.90008673605553</v>
      </c>
      <c r="R70" s="204">
        <f t="shared" si="1"/>
        <v>62.747179243687889</v>
      </c>
      <c r="S70" s="209"/>
      <c r="T70" s="204">
        <f>E68+E69+E70</f>
        <v>4359.0499999999993</v>
      </c>
      <c r="U70" s="204">
        <f t="shared" si="84"/>
        <v>49.210994728554795</v>
      </c>
      <c r="V70" s="205">
        <f t="shared" si="85"/>
        <v>6.538125009165241</v>
      </c>
      <c r="W70" s="204">
        <f>K68+K69+K70</f>
        <v>4013.3500000000004</v>
      </c>
      <c r="X70" s="204">
        <f t="shared" si="83"/>
        <v>42.605114575153415</v>
      </c>
      <c r="Y70" s="207">
        <f t="shared" si="73"/>
        <v>7.03208549018981</v>
      </c>
      <c r="Z70" s="204">
        <f>SUM(H68:H70)</f>
        <v>137226.77000000002</v>
      </c>
      <c r="AA70" s="204">
        <f t="shared" si="68"/>
        <v>45.536311225745152</v>
      </c>
      <c r="AB70" s="204">
        <f t="shared" si="74"/>
        <v>8.9418318059842008</v>
      </c>
      <c r="AC70" s="206">
        <f>SUM(N68:N70)</f>
        <v>210456.2</v>
      </c>
      <c r="AD70" s="204">
        <f t="shared" si="69"/>
        <v>48.178715798356997</v>
      </c>
      <c r="AE70" s="204">
        <f t="shared" si="75"/>
        <v>8.6916967825984912</v>
      </c>
    </row>
    <row r="71" spans="1:31" s="104" customFormat="1" ht="12" customHeight="1">
      <c r="A71" s="648"/>
      <c r="B71" s="328"/>
      <c r="C71" s="127" t="s">
        <v>3</v>
      </c>
      <c r="D71" s="311"/>
      <c r="E71" s="211">
        <f>SUM(E235:E237)</f>
        <v>1369.78</v>
      </c>
      <c r="F71" s="211">
        <f t="shared" si="70"/>
        <v>-4.7208986888324755</v>
      </c>
      <c r="G71" s="220">
        <f t="shared" si="71"/>
        <v>-2.4519124632355616</v>
      </c>
      <c r="H71" s="211">
        <f>SUM(H235:H237)</f>
        <v>47796.460000000006</v>
      </c>
      <c r="I71" s="211">
        <f t="shared" si="77"/>
        <v>11.319284792822494</v>
      </c>
      <c r="J71" s="220">
        <f t="shared" si="76"/>
        <v>7.4674740664926853</v>
      </c>
      <c r="K71" s="211">
        <f>SUM(K235:K237)</f>
        <v>1261.9299999999998</v>
      </c>
      <c r="L71" s="211">
        <f t="shared" si="78"/>
        <v>5.2450293568187867</v>
      </c>
      <c r="M71" s="220">
        <f t="shared" si="79"/>
        <v>-15.925141242937869</v>
      </c>
      <c r="N71" s="211">
        <f>SUM(N235:N237)</f>
        <v>74582.11</v>
      </c>
      <c r="O71" s="211">
        <f t="shared" si="80"/>
        <v>8.9942401871058628</v>
      </c>
      <c r="P71" s="212">
        <f t="shared" si="81"/>
        <v>7.9954167682684929</v>
      </c>
      <c r="Q71" s="213">
        <f t="shared" si="82"/>
        <v>108.54643284492802</v>
      </c>
      <c r="R71" s="211">
        <f t="shared" si="1"/>
        <v>64.085690254673679</v>
      </c>
      <c r="S71" s="209"/>
      <c r="T71" s="211">
        <f>E68+E69+E70+E71</f>
        <v>5728.829999999999</v>
      </c>
      <c r="U71" s="211">
        <f t="shared" si="84"/>
        <v>31.423819410192589</v>
      </c>
      <c r="V71" s="220">
        <f t="shared" si="85"/>
        <v>4.2410953918937233</v>
      </c>
      <c r="W71" s="211">
        <f>K68+K69+K70+K71</f>
        <v>5275.2800000000007</v>
      </c>
      <c r="X71" s="211">
        <f t="shared" si="83"/>
        <v>31.443307959684553</v>
      </c>
      <c r="Y71" s="212">
        <f t="shared" si="73"/>
        <v>0.46946747342699879</v>
      </c>
      <c r="Z71" s="211">
        <f>SUM(H68:H71)</f>
        <v>185023.23000000004</v>
      </c>
      <c r="AA71" s="211">
        <f t="shared" si="68"/>
        <v>34.830274005574879</v>
      </c>
      <c r="AB71" s="211">
        <f t="shared" si="74"/>
        <v>8.557104017857009</v>
      </c>
      <c r="AC71" s="210">
        <f>SUM(N68:N71)</f>
        <v>285038.31</v>
      </c>
      <c r="AD71" s="211">
        <f t="shared" si="69"/>
        <v>35.438304977472733</v>
      </c>
      <c r="AE71" s="211">
        <f t="shared" si="75"/>
        <v>8.5086448258097302</v>
      </c>
    </row>
    <row r="72" spans="1:31" s="104" customFormat="1" ht="12" customHeight="1">
      <c r="A72" s="647">
        <v>2008</v>
      </c>
      <c r="B72" s="329"/>
      <c r="C72" s="94" t="s">
        <v>0</v>
      </c>
      <c r="D72" s="312"/>
      <c r="E72" s="215">
        <f>SUM(E238:E240)</f>
        <v>1602.57</v>
      </c>
      <c r="F72" s="215">
        <f t="shared" si="70"/>
        <v>16.994699878812657</v>
      </c>
      <c r="G72" s="216">
        <f t="shared" si="71"/>
        <v>7.7850714948682453</v>
      </c>
      <c r="H72" s="215">
        <f>SUM(H238:H240)</f>
        <v>48532.34</v>
      </c>
      <c r="I72" s="215">
        <f t="shared" si="77"/>
        <v>1.5396119294190269</v>
      </c>
      <c r="J72" s="207">
        <f t="shared" si="76"/>
        <v>3.2738113604226626</v>
      </c>
      <c r="K72" s="215">
        <f>SUM(K238:K240)</f>
        <v>1289.8699999999999</v>
      </c>
      <c r="L72" s="215">
        <f t="shared" si="78"/>
        <v>2.2140689261686441</v>
      </c>
      <c r="M72" s="216">
        <f t="shared" si="79"/>
        <v>-12.641802062944896</v>
      </c>
      <c r="N72" s="215">
        <f>SUM(N238:N240)</f>
        <v>74732.039999999994</v>
      </c>
      <c r="O72" s="215">
        <f t="shared" si="80"/>
        <v>0.20102676097524252</v>
      </c>
      <c r="P72" s="217">
        <f t="shared" si="81"/>
        <v>6.8997598575967434</v>
      </c>
      <c r="Q72" s="208">
        <f t="shared" si="82"/>
        <v>124.24275314566584</v>
      </c>
      <c r="R72" s="204">
        <f t="shared" si="1"/>
        <v>64.941810768179224</v>
      </c>
      <c r="S72" s="209"/>
      <c r="T72" s="215">
        <f>E72</f>
        <v>1602.57</v>
      </c>
      <c r="U72" s="215" t="s">
        <v>20</v>
      </c>
      <c r="V72" s="216">
        <f t="shared" si="85"/>
        <v>7.7850714948682453</v>
      </c>
      <c r="W72" s="204">
        <f>K72</f>
        <v>1289.8699999999999</v>
      </c>
      <c r="X72" s="204">
        <f t="shared" si="83"/>
        <v>-75.548786036001886</v>
      </c>
      <c r="Y72" s="207">
        <f t="shared" si="73"/>
        <v>-12.641802062944896</v>
      </c>
      <c r="Z72" s="215">
        <f>H72</f>
        <v>48532.34</v>
      </c>
      <c r="AA72" s="215" t="s">
        <v>20</v>
      </c>
      <c r="AB72" s="215">
        <f t="shared" si="74"/>
        <v>3.2738113604226626</v>
      </c>
      <c r="AC72" s="218">
        <f>N72</f>
        <v>74732.039999999994</v>
      </c>
      <c r="AD72" s="215">
        <f t="shared" si="69"/>
        <v>-73.781755862922424</v>
      </c>
      <c r="AE72" s="215">
        <f t="shared" si="75"/>
        <v>6.8997598575967434</v>
      </c>
    </row>
    <row r="73" spans="1:31" s="104" customFormat="1" ht="12" customHeight="1">
      <c r="A73" s="649"/>
      <c r="B73" s="327"/>
      <c r="C73" s="124" t="s">
        <v>1</v>
      </c>
      <c r="D73" s="310"/>
      <c r="E73" s="204">
        <f>SUM(E241:E243)</f>
        <v>1780.4099999999999</v>
      </c>
      <c r="F73" s="204">
        <f t="shared" si="70"/>
        <v>11.09717516239539</v>
      </c>
      <c r="G73" s="205">
        <f t="shared" si="71"/>
        <v>24.106707189560694</v>
      </c>
      <c r="H73" s="204">
        <f>SUM(H241:H243)</f>
        <v>50547.11</v>
      </c>
      <c r="I73" s="204">
        <f t="shared" si="77"/>
        <v>4.1513967799615692</v>
      </c>
      <c r="J73" s="207">
        <f t="shared" si="76"/>
        <v>6.872721160422901</v>
      </c>
      <c r="K73" s="204">
        <f>SUM(K241:K243)</f>
        <v>1428.72</v>
      </c>
      <c r="L73" s="204">
        <f t="shared" si="78"/>
        <v>10.764650701233469</v>
      </c>
      <c r="M73" s="205">
        <f t="shared" si="79"/>
        <v>6.7978292394863082</v>
      </c>
      <c r="N73" s="204">
        <f>SUM(N241:N243)</f>
        <v>76561.549999999988</v>
      </c>
      <c r="O73" s="204">
        <f t="shared" si="80"/>
        <v>2.4480932141019984</v>
      </c>
      <c r="P73" s="207">
        <f t="shared" si="81"/>
        <v>6.1583932692282239</v>
      </c>
      <c r="Q73" s="208">
        <f t="shared" si="82"/>
        <v>124.61573996304382</v>
      </c>
      <c r="R73" s="204">
        <f t="shared" si="1"/>
        <v>66.02153430801755</v>
      </c>
      <c r="S73" s="209"/>
      <c r="T73" s="204">
        <f>SUM(E72:E73)</f>
        <v>3382.9799999999996</v>
      </c>
      <c r="U73" s="204">
        <f t="shared" si="84"/>
        <v>111.09717516239539</v>
      </c>
      <c r="V73" s="205">
        <f t="shared" si="85"/>
        <v>15.799958923803658</v>
      </c>
      <c r="W73" s="204">
        <f>SUM(K72:K73)</f>
        <v>2718.59</v>
      </c>
      <c r="X73" s="204">
        <f t="shared" si="83"/>
        <v>110.76465070123346</v>
      </c>
      <c r="Y73" s="207">
        <f t="shared" si="73"/>
        <v>-3.4011889237504089</v>
      </c>
      <c r="Z73" s="204">
        <f>SUM(H72:H73)</f>
        <v>99079.45</v>
      </c>
      <c r="AA73" s="204">
        <f t="shared" si="68"/>
        <v>104.15139677996157</v>
      </c>
      <c r="AB73" s="204">
        <f t="shared" si="74"/>
        <v>5.0790430414973109</v>
      </c>
      <c r="AC73" s="206">
        <f>SUM(N72:N73)</f>
        <v>151293.58999999997</v>
      </c>
      <c r="AD73" s="204">
        <f t="shared" si="69"/>
        <v>102.448093214102</v>
      </c>
      <c r="AE73" s="204">
        <f t="shared" si="75"/>
        <v>6.5233044914958072</v>
      </c>
    </row>
    <row r="74" spans="1:31" s="104" customFormat="1" ht="12" customHeight="1">
      <c r="A74" s="649"/>
      <c r="B74" s="327"/>
      <c r="C74" s="124" t="s">
        <v>2</v>
      </c>
      <c r="D74" s="310"/>
      <c r="E74" s="204">
        <f>SUM(E244:E246)</f>
        <v>1489.65</v>
      </c>
      <c r="F74" s="204">
        <f t="shared" si="70"/>
        <v>-16.331069809762909</v>
      </c>
      <c r="G74" s="205">
        <f t="shared" si="71"/>
        <v>3.6170138768128579</v>
      </c>
      <c r="H74" s="204">
        <f>SUM(H244:H246)</f>
        <v>46544.89</v>
      </c>
      <c r="I74" s="204">
        <f t="shared" si="77"/>
        <v>-7.9178018288285967</v>
      </c>
      <c r="J74" s="207">
        <f t="shared" si="76"/>
        <v>8.4043434505525205</v>
      </c>
      <c r="K74" s="204">
        <f>SUM(K244:K246)</f>
        <v>1134.29</v>
      </c>
      <c r="L74" s="204">
        <f t="shared" si="78"/>
        <v>-20.607956772495662</v>
      </c>
      <c r="M74" s="205">
        <f t="shared" si="79"/>
        <v>-5.4001534560982112</v>
      </c>
      <c r="N74" s="204">
        <f>SUM(N244:N246)</f>
        <v>69120.19</v>
      </c>
      <c r="O74" s="204">
        <f t="shared" si="80"/>
        <v>-9.7194479474357447</v>
      </c>
      <c r="P74" s="207">
        <f t="shared" si="81"/>
        <v>1.0121943538255129</v>
      </c>
      <c r="Q74" s="208">
        <f t="shared" si="82"/>
        <v>131.3288488834425</v>
      </c>
      <c r="R74" s="204">
        <f t="shared" si="1"/>
        <v>67.339065474212376</v>
      </c>
      <c r="S74" s="209"/>
      <c r="T74" s="204">
        <f>SUM(E72:E74)</f>
        <v>4872.6299999999992</v>
      </c>
      <c r="U74" s="204">
        <f t="shared" si="84"/>
        <v>44.033662628806546</v>
      </c>
      <c r="V74" s="205">
        <f t="shared" si="85"/>
        <v>11.781924960713908</v>
      </c>
      <c r="W74" s="204">
        <f>SUM(K72:K74)</f>
        <v>3852.88</v>
      </c>
      <c r="X74" s="204">
        <f t="shared" si="83"/>
        <v>41.723466944261546</v>
      </c>
      <c r="Y74" s="207">
        <f t="shared" si="73"/>
        <v>-3.9984053222370419</v>
      </c>
      <c r="Z74" s="204">
        <f>SUM(H72:H74)</f>
        <v>145624.34</v>
      </c>
      <c r="AA74" s="204">
        <f t="shared" si="68"/>
        <v>46.977339902472217</v>
      </c>
      <c r="AB74" s="204">
        <f t="shared" si="74"/>
        <v>6.1194838295763887</v>
      </c>
      <c r="AC74" s="206">
        <f>SUM(N72:N74)</f>
        <v>220413.77999999997</v>
      </c>
      <c r="AD74" s="204">
        <f t="shared" si="69"/>
        <v>45.686132505679858</v>
      </c>
      <c r="AE74" s="204">
        <f t="shared" si="75"/>
        <v>4.7314263015296953</v>
      </c>
    </row>
    <row r="75" spans="1:31" s="104" customFormat="1" ht="12" customHeight="1">
      <c r="A75" s="648"/>
      <c r="B75" s="328"/>
      <c r="C75" s="127" t="s">
        <v>3</v>
      </c>
      <c r="D75" s="311"/>
      <c r="E75" s="211">
        <f>SUM(E247:E249)</f>
        <v>1506.32</v>
      </c>
      <c r="F75" s="211">
        <f t="shared" si="70"/>
        <v>1.1190548115328935</v>
      </c>
      <c r="G75" s="220">
        <f t="shared" si="71"/>
        <v>9.9680240622581628</v>
      </c>
      <c r="H75" s="211">
        <f>SUM(H247:H249)</f>
        <v>43603.509999999995</v>
      </c>
      <c r="I75" s="211">
        <f t="shared" si="77"/>
        <v>-6.3194477417392259</v>
      </c>
      <c r="J75" s="207">
        <f t="shared" si="76"/>
        <v>-8.7725116044159108</v>
      </c>
      <c r="K75" s="211">
        <f>SUM(K247:K249)</f>
        <v>1055.69</v>
      </c>
      <c r="L75" s="211">
        <f t="shared" si="78"/>
        <v>-6.9294448509640283</v>
      </c>
      <c r="M75" s="220">
        <f t="shared" si="79"/>
        <v>-16.343220305405193</v>
      </c>
      <c r="N75" s="211">
        <f>SUM(N247:N249)</f>
        <v>62973.990000000005</v>
      </c>
      <c r="O75" s="211">
        <f t="shared" si="80"/>
        <v>-8.8920473164208591</v>
      </c>
      <c r="P75" s="212">
        <f t="shared" si="81"/>
        <v>-15.564215064443731</v>
      </c>
      <c r="Q75" s="213">
        <f t="shared" si="82"/>
        <v>142.68582633159355</v>
      </c>
      <c r="R75" s="211">
        <f t="shared" si="1"/>
        <v>69.2405070728407</v>
      </c>
      <c r="S75" s="209"/>
      <c r="T75" s="211">
        <f>SUM(E72:E75)</f>
        <v>6378.9499999999989</v>
      </c>
      <c r="U75" s="211">
        <f t="shared" si="84"/>
        <v>30.913900706599918</v>
      </c>
      <c r="V75" s="220">
        <f t="shared" si="85"/>
        <v>11.348215953344742</v>
      </c>
      <c r="W75" s="211">
        <f>SUM(K73:K75)</f>
        <v>3618.7000000000003</v>
      </c>
      <c r="X75" s="211">
        <f t="shared" si="83"/>
        <v>-6.0780507049272181</v>
      </c>
      <c r="Y75" s="212">
        <f t="shared" si="73"/>
        <v>-31.40269331675286</v>
      </c>
      <c r="Z75" s="211">
        <f>SUM(H72:H75)</f>
        <v>189227.84999999998</v>
      </c>
      <c r="AA75" s="211">
        <f t="shared" si="68"/>
        <v>29.942460168403162</v>
      </c>
      <c r="AB75" s="211">
        <f t="shared" si="74"/>
        <v>2.2724822175031356</v>
      </c>
      <c r="AC75" s="210">
        <f>SUM(N72:N75)</f>
        <v>283387.76999999996</v>
      </c>
      <c r="AD75" s="211">
        <f t="shared" si="69"/>
        <v>28.570804420667351</v>
      </c>
      <c r="AE75" s="211">
        <f t="shared" si="75"/>
        <v>-0.57905900438437463</v>
      </c>
    </row>
    <row r="76" spans="1:31" s="104" customFormat="1" ht="12" customHeight="1">
      <c r="A76" s="647">
        <v>2009</v>
      </c>
      <c r="B76" s="329"/>
      <c r="C76" s="94" t="s">
        <v>0</v>
      </c>
      <c r="D76" s="312"/>
      <c r="E76" s="215">
        <f>SUM(E250:E252)</f>
        <v>1374.13</v>
      </c>
      <c r="F76" s="215">
        <f t="shared" si="70"/>
        <v>-8.7756917520845352</v>
      </c>
      <c r="G76" s="216">
        <f t="shared" si="71"/>
        <v>-14.254603543058952</v>
      </c>
      <c r="H76" s="215">
        <f>SUM(H250:H252)</f>
        <v>38460.28</v>
      </c>
      <c r="I76" s="215">
        <f t="shared" si="77"/>
        <v>-11.7954494947769</v>
      </c>
      <c r="J76" s="217"/>
      <c r="K76" s="215">
        <f>SUM(K250:K252)</f>
        <v>886.8</v>
      </c>
      <c r="L76" s="215">
        <f t="shared" si="78"/>
        <v>-15.998067614545942</v>
      </c>
      <c r="M76" s="216">
        <f t="shared" si="79"/>
        <v>-31.248885546605464</v>
      </c>
      <c r="N76" s="215">
        <f>SUM(N250:N252)</f>
        <v>50402.270000000004</v>
      </c>
      <c r="O76" s="215">
        <f t="shared" si="80"/>
        <v>-19.963353124043749</v>
      </c>
      <c r="P76" s="217">
        <f t="shared" si="81"/>
        <v>-32.556009443874402</v>
      </c>
      <c r="Q76" s="221">
        <f t="shared" si="82"/>
        <v>154.9537663509247</v>
      </c>
      <c r="R76" s="215">
        <f t="shared" si="1"/>
        <v>76.306642538123768</v>
      </c>
      <c r="S76" s="209"/>
      <c r="T76" s="215">
        <f>E76</f>
        <v>1374.13</v>
      </c>
      <c r="U76" s="215" t="s">
        <v>20</v>
      </c>
      <c r="V76" s="216">
        <f t="shared" si="85"/>
        <v>-14.254603543058952</v>
      </c>
      <c r="W76" s="204">
        <f>K76</f>
        <v>886.8</v>
      </c>
      <c r="X76" s="204">
        <f t="shared" si="83"/>
        <v>-75.493961920026535</v>
      </c>
      <c r="Y76" s="207">
        <f t="shared" si="73"/>
        <v>-31.248885546605464</v>
      </c>
      <c r="Z76" s="215">
        <f>H76</f>
        <v>38460.28</v>
      </c>
      <c r="AA76" s="215" t="s">
        <v>20</v>
      </c>
      <c r="AB76" s="215">
        <f t="shared" si="74"/>
        <v>-20.753295637506863</v>
      </c>
      <c r="AC76" s="218">
        <f>N76</f>
        <v>50402.270000000004</v>
      </c>
      <c r="AD76" s="215">
        <f t="shared" si="69"/>
        <v>-82.214380669991499</v>
      </c>
      <c r="AE76" s="215">
        <f t="shared" si="75"/>
        <v>-32.556009443874402</v>
      </c>
    </row>
    <row r="77" spans="1:31" s="104" customFormat="1" ht="12" customHeight="1">
      <c r="A77" s="649"/>
      <c r="B77" s="327"/>
      <c r="C77" s="124" t="s">
        <v>1</v>
      </c>
      <c r="D77" s="310"/>
      <c r="E77" s="204">
        <f>SUM(E253:E255)</f>
        <v>1312.88</v>
      </c>
      <c r="F77" s="204">
        <f t="shared" ref="F77:F82" si="86">((E77/E76)-1)*100</f>
        <v>-4.4573657514208946</v>
      </c>
      <c r="G77" s="205">
        <f t="shared" ref="G77:G82" si="87">((E77/E73)-1)*100</f>
        <v>-26.259681758696019</v>
      </c>
      <c r="H77" s="204">
        <f>SUM(H253:H255)</f>
        <v>40637.600000000006</v>
      </c>
      <c r="I77" s="204">
        <f t="shared" si="77"/>
        <v>5.6612172350279488</v>
      </c>
      <c r="J77" s="207">
        <f t="shared" ref="J77:J83" si="88">((H77/H73)-1)*100</f>
        <v>-19.604503600700408</v>
      </c>
      <c r="K77" s="204">
        <f>SUM(K253:K255)</f>
        <v>844.44</v>
      </c>
      <c r="L77" s="204">
        <f t="shared" si="78"/>
        <v>-4.7767253044654794</v>
      </c>
      <c r="M77" s="205">
        <f t="shared" si="79"/>
        <v>-40.895346883924063</v>
      </c>
      <c r="N77" s="204">
        <f>SUM(N253:N255)</f>
        <v>49163.119999999995</v>
      </c>
      <c r="O77" s="204">
        <f t="shared" si="80"/>
        <v>-2.4585202214106761</v>
      </c>
      <c r="P77" s="207">
        <f t="shared" si="81"/>
        <v>-35.786148530169513</v>
      </c>
      <c r="Q77" s="208">
        <f t="shared" si="82"/>
        <v>155.47344986026243</v>
      </c>
      <c r="R77" s="204">
        <f t="shared" si="1"/>
        <v>82.658708397676975</v>
      </c>
      <c r="S77" s="209"/>
      <c r="T77" s="204">
        <f>E76+E77</f>
        <v>2687.01</v>
      </c>
      <c r="U77" s="204">
        <f t="shared" ref="U77:U82" si="89">((T77/T76)-1)*100</f>
        <v>95.542634248579091</v>
      </c>
      <c r="V77" s="205">
        <f t="shared" ref="V77:V82" si="90">((T77/T73)-1)*100</f>
        <v>-20.572690349928159</v>
      </c>
      <c r="W77" s="204">
        <f>K76+K77</f>
        <v>1731.24</v>
      </c>
      <c r="X77" s="204">
        <f t="shared" ref="X77:X82" si="91">((W77/W76)-1)*100</f>
        <v>95.223274695534514</v>
      </c>
      <c r="Y77" s="207">
        <f t="shared" ref="Y77:Y82" si="92">((W77/W73)-1)*100</f>
        <v>-36.318459201277129</v>
      </c>
      <c r="Z77" s="204">
        <f>SUM(H76:H77)</f>
        <v>79097.88</v>
      </c>
      <c r="AA77" s="204">
        <f t="shared" si="68"/>
        <v>105.66121723502792</v>
      </c>
      <c r="AB77" s="204">
        <f t="shared" si="74"/>
        <v>-20.167219337612387</v>
      </c>
      <c r="AC77" s="206">
        <f>SUM(N76:N77)</f>
        <v>99565.39</v>
      </c>
      <c r="AD77" s="204">
        <f t="shared" si="69"/>
        <v>97.54147977858932</v>
      </c>
      <c r="AE77" s="204">
        <f t="shared" si="75"/>
        <v>-34.190609132878649</v>
      </c>
    </row>
    <row r="78" spans="1:31" s="104" customFormat="1" ht="12" customHeight="1">
      <c r="A78" s="649"/>
      <c r="B78" s="327"/>
      <c r="C78" s="124" t="s">
        <v>2</v>
      </c>
      <c r="D78" s="310"/>
      <c r="E78" s="204">
        <f>SUM(E256:E258)</f>
        <v>1300.8</v>
      </c>
      <c r="F78" s="204">
        <f t="shared" si="86"/>
        <v>-0.92011455730913738</v>
      </c>
      <c r="G78" s="205">
        <f t="shared" si="87"/>
        <v>-12.677474574564506</v>
      </c>
      <c r="H78" s="204">
        <f>SUM(H256:H258)</f>
        <v>38468.130000000005</v>
      </c>
      <c r="I78" s="204">
        <f t="shared" ref="I78:I83" si="93">((H78/H77)-1)*100</f>
        <v>-5.3385780656338033</v>
      </c>
      <c r="J78" s="207">
        <f t="shared" si="88"/>
        <v>-17.352624530856119</v>
      </c>
      <c r="K78" s="204">
        <f>SUM(K256:K258)</f>
        <v>903.5</v>
      </c>
      <c r="L78" s="204">
        <f t="shared" ref="L78:L83" si="94">((K78/K77)-1)*100</f>
        <v>6.9939841788640988</v>
      </c>
      <c r="M78" s="205">
        <f t="shared" ref="M78:M83" si="95">((K78/K74)-1)*100</f>
        <v>-20.346648564300128</v>
      </c>
      <c r="N78" s="204">
        <f>SUM(N256:N258)</f>
        <v>51052.25</v>
      </c>
      <c r="O78" s="204">
        <f t="shared" ref="O78:O83" si="96">((N78/N77)-1)*100</f>
        <v>3.8425754915473398</v>
      </c>
      <c r="P78" s="207">
        <f t="shared" ref="P78:P83" si="97">((N78/N74)-1)*100</f>
        <v>-26.139887636304238</v>
      </c>
      <c r="Q78" s="208">
        <f t="shared" si="82"/>
        <v>143.97343663530714</v>
      </c>
      <c r="R78" s="204">
        <f>(H78/N78)*100</f>
        <v>75.350508547615448</v>
      </c>
      <c r="S78" s="209"/>
      <c r="T78" s="204">
        <f>E76+E77+E78</f>
        <v>3987.8100000000004</v>
      </c>
      <c r="U78" s="204">
        <f t="shared" si="89"/>
        <v>48.410686971764164</v>
      </c>
      <c r="V78" s="205">
        <f t="shared" si="90"/>
        <v>-18.158981905049199</v>
      </c>
      <c r="W78" s="204">
        <f>K76+K77+K78</f>
        <v>2634.74</v>
      </c>
      <c r="X78" s="204">
        <f t="shared" si="91"/>
        <v>52.18802707885677</v>
      </c>
      <c r="Y78" s="207">
        <f t="shared" si="92"/>
        <v>-31.616349328294689</v>
      </c>
      <c r="Z78" s="204">
        <f>SUM(H76:H78)</f>
        <v>117566.01000000001</v>
      </c>
      <c r="AA78" s="204">
        <f t="shared" si="68"/>
        <v>48.633579054204731</v>
      </c>
      <c r="AB78" s="204">
        <f t="shared" si="74"/>
        <v>-19.267610071228468</v>
      </c>
      <c r="AC78" s="206">
        <f>SUM(N76:N78)</f>
        <v>150617.64000000001</v>
      </c>
      <c r="AD78" s="204">
        <f t="shared" si="69"/>
        <v>51.275096697758137</v>
      </c>
      <c r="AE78" s="204">
        <f t="shared" si="75"/>
        <v>-31.665960268001381</v>
      </c>
    </row>
    <row r="79" spans="1:31" s="104" customFormat="1" ht="12" customHeight="1">
      <c r="A79" s="648"/>
      <c r="B79" s="328"/>
      <c r="C79" s="127" t="s">
        <v>3</v>
      </c>
      <c r="D79" s="311"/>
      <c r="E79" s="211">
        <f>SUM(E259:E261)</f>
        <v>1490.1100000000001</v>
      </c>
      <c r="F79" s="211">
        <f t="shared" si="86"/>
        <v>14.553351783517844</v>
      </c>
      <c r="G79" s="220">
        <f t="shared" si="87"/>
        <v>-1.0761325614743078</v>
      </c>
      <c r="H79" s="211">
        <f>SUM(H259:H261)</f>
        <v>42323.55</v>
      </c>
      <c r="I79" s="211">
        <f t="shared" si="93"/>
        <v>10.022374365481234</v>
      </c>
      <c r="J79" s="212">
        <f t="shared" si="88"/>
        <v>-2.9354517560627347</v>
      </c>
      <c r="K79" s="211">
        <f>SUM(K259:K261)</f>
        <v>935.18000000000006</v>
      </c>
      <c r="L79" s="211">
        <f t="shared" si="94"/>
        <v>3.5063641394576628</v>
      </c>
      <c r="M79" s="220">
        <f t="shared" si="95"/>
        <v>-11.415282895546985</v>
      </c>
      <c r="N79" s="211">
        <f>SUM(N259:N261)</f>
        <v>55498.54</v>
      </c>
      <c r="O79" s="211">
        <f t="shared" si="96"/>
        <v>8.7092929302822206</v>
      </c>
      <c r="P79" s="212">
        <f t="shared" si="97"/>
        <v>-11.870694551830052</v>
      </c>
      <c r="Q79" s="213">
        <f t="shared" ref="Q79:Q84" si="98">E79/K79*100</f>
        <v>159.33937851536604</v>
      </c>
      <c r="R79" s="211">
        <f>(H79/N79)*100</f>
        <v>76.260654784792536</v>
      </c>
      <c r="S79" s="209"/>
      <c r="T79" s="211">
        <f>E76+E77+E78+E79</f>
        <v>5477.92</v>
      </c>
      <c r="U79" s="211">
        <f t="shared" si="89"/>
        <v>37.3666247890446</v>
      </c>
      <c r="V79" s="220">
        <f t="shared" si="90"/>
        <v>-14.125051928608922</v>
      </c>
      <c r="W79" s="211">
        <f>K76+K77+K78+K79</f>
        <v>3569.92</v>
      </c>
      <c r="X79" s="211">
        <f t="shared" si="91"/>
        <v>35.494204361720705</v>
      </c>
      <c r="Y79" s="212">
        <f t="shared" si="92"/>
        <v>-1.34799789979827</v>
      </c>
      <c r="Z79" s="211">
        <f>SUM(H76:H79)</f>
        <v>159889.56</v>
      </c>
      <c r="AA79" s="211">
        <f t="shared" si="68"/>
        <v>35.999818314834343</v>
      </c>
      <c r="AB79" s="211">
        <f t="shared" si="74"/>
        <v>-15.504213571099591</v>
      </c>
      <c r="AC79" s="210">
        <f>SUM(N76:N79)</f>
        <v>206116.18000000002</v>
      </c>
      <c r="AD79" s="211">
        <f t="shared" si="69"/>
        <v>36.847304206864486</v>
      </c>
      <c r="AE79" s="211">
        <f t="shared" si="75"/>
        <v>-27.267087072953057</v>
      </c>
    </row>
    <row r="80" spans="1:31" s="104" customFormat="1" ht="12" customHeight="1">
      <c r="A80" s="647">
        <v>2010</v>
      </c>
      <c r="B80" s="329"/>
      <c r="C80" s="94" t="s">
        <v>0</v>
      </c>
      <c r="D80" s="312"/>
      <c r="E80" s="215">
        <f>SUM(E262:E264)</f>
        <v>1580.453</v>
      </c>
      <c r="F80" s="215">
        <f t="shared" si="86"/>
        <v>6.0628409983155551</v>
      </c>
      <c r="G80" s="216">
        <f t="shared" si="87"/>
        <v>15.01480937029247</v>
      </c>
      <c r="H80" s="215">
        <f>SUM(H262:H264)</f>
        <v>43948.58</v>
      </c>
      <c r="I80" s="215">
        <f t="shared" si="93"/>
        <v>3.8395408702719847</v>
      </c>
      <c r="J80" s="217">
        <f t="shared" si="88"/>
        <v>14.270046915935097</v>
      </c>
      <c r="K80" s="215">
        <f>SUM(K262:K264)</f>
        <v>1061.9100000000001</v>
      </c>
      <c r="L80" s="215">
        <f t="shared" si="94"/>
        <v>13.551401869158886</v>
      </c>
      <c r="M80" s="216">
        <f t="shared" si="95"/>
        <v>19.746278755074442</v>
      </c>
      <c r="N80" s="215">
        <f>SUM(N262:N264)</f>
        <v>56722.460000000006</v>
      </c>
      <c r="O80" s="215">
        <f t="shared" si="96"/>
        <v>2.2053192750656203</v>
      </c>
      <c r="P80" s="217">
        <f t="shared" si="97"/>
        <v>12.539494748946822</v>
      </c>
      <c r="Q80" s="221">
        <f t="shared" si="98"/>
        <v>148.83116271623771</v>
      </c>
      <c r="R80" s="215">
        <f>(H80/N80)*100</f>
        <v>77.480031719357726</v>
      </c>
      <c r="S80" s="209"/>
      <c r="T80" s="215">
        <f>E80</f>
        <v>1580.453</v>
      </c>
      <c r="U80" s="215" t="s">
        <v>20</v>
      </c>
      <c r="V80" s="216">
        <f t="shared" si="90"/>
        <v>15.01480937029247</v>
      </c>
      <c r="W80" s="204">
        <f>K80</f>
        <v>1061.9100000000001</v>
      </c>
      <c r="X80" s="215">
        <f t="shared" si="91"/>
        <v>-70.253955270706342</v>
      </c>
      <c r="Y80" s="217">
        <f t="shared" si="92"/>
        <v>19.746278755074442</v>
      </c>
      <c r="Z80" s="215">
        <f>H80</f>
        <v>43948.58</v>
      </c>
      <c r="AA80" s="215" t="s">
        <v>20</v>
      </c>
      <c r="AB80" s="215">
        <f>(Z80/Z76-1)*100</f>
        <v>14.270046915935097</v>
      </c>
      <c r="AC80" s="218">
        <f>N80</f>
        <v>56722.460000000006</v>
      </c>
      <c r="AD80" s="215">
        <f>(AC80/AC79-1)*100</f>
        <v>-72.480345793328794</v>
      </c>
      <c r="AE80" s="215">
        <f>(AC80/AC76-1)*100</f>
        <v>12.539494748946822</v>
      </c>
    </row>
    <row r="81" spans="1:31" s="104" customFormat="1" ht="12" customHeight="1">
      <c r="A81" s="649"/>
      <c r="B81" s="327"/>
      <c r="C81" s="124" t="s">
        <v>1</v>
      </c>
      <c r="D81" s="310"/>
      <c r="E81" s="204">
        <f>SUM(E265:E267)</f>
        <v>1949.5050000000001</v>
      </c>
      <c r="F81" s="204">
        <f t="shared" si="86"/>
        <v>23.351026572761114</v>
      </c>
      <c r="G81" s="205">
        <f t="shared" si="87"/>
        <v>48.490722686003295</v>
      </c>
      <c r="H81" s="204">
        <f>SUM(H265:H267)</f>
        <v>47444.36</v>
      </c>
      <c r="I81" s="204">
        <f t="shared" si="93"/>
        <v>7.95425017145035</v>
      </c>
      <c r="J81" s="207">
        <f t="shared" si="88"/>
        <v>16.749906490540756</v>
      </c>
      <c r="K81" s="204">
        <f>SUM(K265:K267)</f>
        <v>1168.44</v>
      </c>
      <c r="L81" s="204">
        <f t="shared" si="94"/>
        <v>10.031923609345416</v>
      </c>
      <c r="M81" s="205">
        <f t="shared" si="95"/>
        <v>38.368622992752591</v>
      </c>
      <c r="N81" s="204">
        <f>SUM(N265:N267)</f>
        <v>61390.83</v>
      </c>
      <c r="O81" s="204">
        <f t="shared" si="96"/>
        <v>8.2301966452089648</v>
      </c>
      <c r="P81" s="207">
        <f t="shared" si="97"/>
        <v>24.871712779823586</v>
      </c>
      <c r="Q81" s="208">
        <f t="shared" si="98"/>
        <v>166.84682140289618</v>
      </c>
      <c r="R81" s="204">
        <f>(H81/N81)*100</f>
        <v>77.282486651508052</v>
      </c>
      <c r="S81" s="209"/>
      <c r="T81" s="204">
        <f>E80+E81</f>
        <v>3529.9580000000001</v>
      </c>
      <c r="U81" s="204">
        <f t="shared" si="89"/>
        <v>123.35102657276109</v>
      </c>
      <c r="V81" s="205">
        <f t="shared" si="90"/>
        <v>31.371226753901162</v>
      </c>
      <c r="W81" s="206">
        <f>K80+K81</f>
        <v>2230.3500000000004</v>
      </c>
      <c r="X81" s="204">
        <f t="shared" si="91"/>
        <v>110.03192360934544</v>
      </c>
      <c r="Y81" s="207">
        <f t="shared" si="92"/>
        <v>28.82962500866433</v>
      </c>
      <c r="Z81" s="204">
        <f>SUM(H80:H81)</f>
        <v>91392.94</v>
      </c>
      <c r="AA81" s="204">
        <f>(Z81/Z80-1)*100</f>
        <v>107.95425017145037</v>
      </c>
      <c r="AB81" s="204">
        <f>(Z81/Z77-1)*100</f>
        <v>15.544108135388711</v>
      </c>
      <c r="AC81" s="206">
        <f>SUM(N80:N81)</f>
        <v>118113.29000000001</v>
      </c>
      <c r="AD81" s="204">
        <f>(AC81/AC80-1)*100</f>
        <v>108.23019664520896</v>
      </c>
      <c r="AE81" s="204">
        <f>(AC81/AC77-1)*100</f>
        <v>18.628862901054276</v>
      </c>
    </row>
    <row r="82" spans="1:31" s="104" customFormat="1" ht="12" customHeight="1">
      <c r="A82" s="649"/>
      <c r="B82" s="327"/>
      <c r="C82" s="124" t="s">
        <v>2</v>
      </c>
      <c r="D82" s="310"/>
      <c r="E82" s="204">
        <f>SUM(E268:E270)</f>
        <v>1924.7629999999999</v>
      </c>
      <c r="F82" s="204">
        <f t="shared" si="86"/>
        <v>-1.2691426798084771</v>
      </c>
      <c r="G82" s="205">
        <f t="shared" si="87"/>
        <v>47.96763530135302</v>
      </c>
      <c r="H82" s="204">
        <f>SUM(H268:H270)</f>
        <v>45016.229999999996</v>
      </c>
      <c r="I82" s="204">
        <f t="shared" si="93"/>
        <v>-5.1178475165435948</v>
      </c>
      <c r="J82" s="207">
        <f t="shared" si="88"/>
        <v>17.022142745176303</v>
      </c>
      <c r="K82" s="204">
        <f>SUM(K268:K270)</f>
        <v>1092.02</v>
      </c>
      <c r="L82" s="204">
        <f t="shared" si="94"/>
        <v>-6.540344390811681</v>
      </c>
      <c r="M82" s="205">
        <f t="shared" si="95"/>
        <v>20.865522966242377</v>
      </c>
      <c r="N82" s="204">
        <f>SUM(N268:N270)</f>
        <v>58214.66</v>
      </c>
      <c r="O82" s="204">
        <f t="shared" si="96"/>
        <v>-5.1736879921643002</v>
      </c>
      <c r="P82" s="207">
        <f t="shared" si="97"/>
        <v>14.029567746769246</v>
      </c>
      <c r="Q82" s="208">
        <f t="shared" si="98"/>
        <v>176.25711983297009</v>
      </c>
      <c r="R82" s="204">
        <f>(H82/N82)*100</f>
        <v>77.32799607521541</v>
      </c>
      <c r="S82" s="209"/>
      <c r="T82" s="204">
        <f>SUM(E80:E82)</f>
        <v>5454.7209999999995</v>
      </c>
      <c r="U82" s="204">
        <f t="shared" si="89"/>
        <v>54.526512780038729</v>
      </c>
      <c r="V82" s="205">
        <f t="shared" si="90"/>
        <v>36.784876912390473</v>
      </c>
      <c r="W82" s="204">
        <f>SUM(K80:K82)</f>
        <v>3322.3700000000003</v>
      </c>
      <c r="X82" s="204">
        <f t="shared" si="91"/>
        <v>48.961822135539258</v>
      </c>
      <c r="Y82" s="207">
        <f t="shared" si="92"/>
        <v>26.098590373243692</v>
      </c>
      <c r="Z82" s="204">
        <f>SUM(H80:H82)</f>
        <v>136409.16999999998</v>
      </c>
      <c r="AA82" s="204">
        <f>(Z82/Z81-1)*100</f>
        <v>49.255697431333289</v>
      </c>
      <c r="AB82" s="204">
        <f>(Z82/Z78-1)*100</f>
        <v>16.027727742057408</v>
      </c>
      <c r="AC82" s="206">
        <f>SUM(N80:N82)</f>
        <v>176327.95</v>
      </c>
      <c r="AD82" s="204">
        <f>(AC82/AC81-1)*100</f>
        <v>49.287137797956525</v>
      </c>
      <c r="AE82" s="204">
        <f>(AC82/AC78-1)*100</f>
        <v>17.069919565862278</v>
      </c>
    </row>
    <row r="83" spans="1:31" s="104" customFormat="1" ht="12" customHeight="1">
      <c r="A83" s="648"/>
      <c r="B83" s="328"/>
      <c r="C83" s="127" t="s">
        <v>3</v>
      </c>
      <c r="D83" s="311"/>
      <c r="E83" s="211">
        <f>SUM(E271:E273)</f>
        <v>1947.5855999999999</v>
      </c>
      <c r="F83" s="211">
        <f t="shared" ref="F83:F88" si="99">((E83/E82)-1)*100</f>
        <v>1.1857355944602022</v>
      </c>
      <c r="G83" s="220">
        <f t="shared" ref="G83:G88" si="100">((E83/E79)-1)*100</f>
        <v>30.700793901121372</v>
      </c>
      <c r="H83" s="211">
        <f>SUM(H271:H273)</f>
        <v>50370.9</v>
      </c>
      <c r="I83" s="211">
        <f t="shared" si="93"/>
        <v>11.894976545126079</v>
      </c>
      <c r="J83" s="212">
        <f t="shared" si="88"/>
        <v>19.01388234210031</v>
      </c>
      <c r="K83" s="211">
        <f>SUM(K271:K273)</f>
        <v>1172.26</v>
      </c>
      <c r="L83" s="211">
        <f t="shared" si="94"/>
        <v>7.347850771963893</v>
      </c>
      <c r="M83" s="220">
        <f t="shared" si="95"/>
        <v>25.351269274364284</v>
      </c>
      <c r="N83" s="211">
        <f>SUM(N271:N273)</f>
        <v>63727.909999999996</v>
      </c>
      <c r="O83" s="211">
        <f t="shared" si="96"/>
        <v>9.4705526065083756</v>
      </c>
      <c r="P83" s="212">
        <f t="shared" si="97"/>
        <v>14.828083765807154</v>
      </c>
      <c r="Q83" s="213">
        <f t="shared" si="98"/>
        <v>166.13938887277567</v>
      </c>
      <c r="R83" s="211">
        <f t="shared" ref="R83:R88" si="101">(H83/N83)*100</f>
        <v>79.040564801199352</v>
      </c>
      <c r="S83" s="209"/>
      <c r="T83" s="211">
        <f>SUM(E80:E83)</f>
        <v>7402.3065999999999</v>
      </c>
      <c r="U83" s="211">
        <f>((T83/T82)-1)*100</f>
        <v>35.70458690737803</v>
      </c>
      <c r="V83" s="220">
        <f t="shared" ref="V83:V88" si="102">((T83/T79)-1)*100</f>
        <v>35.129877763822769</v>
      </c>
      <c r="W83" s="211">
        <f>SUM(K80:K83)</f>
        <v>4494.63</v>
      </c>
      <c r="X83" s="211">
        <f t="shared" ref="X83:X88" si="103">((W83/W82)-1)*100</f>
        <v>35.283848577972933</v>
      </c>
      <c r="Y83" s="212">
        <f t="shared" ref="Y83:Y88" si="104">((W83/W79)-1)*100</f>
        <v>25.902821351738979</v>
      </c>
      <c r="Z83" s="211">
        <f>SUM(H80:H83)</f>
        <v>186780.06999999998</v>
      </c>
      <c r="AA83" s="211">
        <f>(Z83/Z82-1)*100</f>
        <v>36.926329806126667</v>
      </c>
      <c r="AB83" s="211">
        <f>(Z83/Z79-1)*100</f>
        <v>16.818177497017306</v>
      </c>
      <c r="AC83" s="210">
        <f>SUM(N80:N83)</f>
        <v>240055.86000000002</v>
      </c>
      <c r="AD83" s="211">
        <f>(AC83/AC82-1)*100</f>
        <v>36.141695063091241</v>
      </c>
      <c r="AE83" s="211">
        <f>(AC83/AC79-1)*100</f>
        <v>16.466286149879149</v>
      </c>
    </row>
    <row r="84" spans="1:31" s="104" customFormat="1" ht="12" customHeight="1">
      <c r="A84" s="647">
        <v>2011</v>
      </c>
      <c r="B84" s="329"/>
      <c r="C84" s="94" t="s">
        <v>0</v>
      </c>
      <c r="D84" s="312"/>
      <c r="E84" s="215">
        <f>SUM(E274:E276)</f>
        <v>2016.49</v>
      </c>
      <c r="F84" s="215">
        <f t="shared" si="99"/>
        <v>3.5379394877431913</v>
      </c>
      <c r="G84" s="216">
        <f t="shared" si="100"/>
        <v>27.589368364639768</v>
      </c>
      <c r="H84" s="215">
        <f>SUM(H274:H276)</f>
        <v>54819.82</v>
      </c>
      <c r="I84" s="215">
        <f t="shared" ref="I84:I90" si="105">((H84/H83)-1)*100</f>
        <v>8.832321836615975</v>
      </c>
      <c r="J84" s="217">
        <f t="shared" ref="J84:J90" si="106">((H84/H80)-1)*100</f>
        <v>24.736271342555316</v>
      </c>
      <c r="K84" s="215">
        <f>SUM(K274:K276)</f>
        <v>1332.62</v>
      </c>
      <c r="L84" s="215">
        <f t="shared" ref="L84:L90" si="107">((K84/K83)-1)*100</f>
        <v>13.679559142169829</v>
      </c>
      <c r="M84" s="216">
        <f t="shared" ref="M84:M90" si="108">((K84/K80)-1)*100</f>
        <v>25.492744206194473</v>
      </c>
      <c r="N84" s="215">
        <f>SUM(N274:N276)</f>
        <v>67981.97</v>
      </c>
      <c r="O84" s="215">
        <f t="shared" ref="O84:O90" si="109">((N84/N83)-1)*100</f>
        <v>6.6753483677716829</v>
      </c>
      <c r="P84" s="217">
        <f t="shared" ref="P84:P90" si="110">((N84/N80)-1)*100</f>
        <v>19.850179276427692</v>
      </c>
      <c r="Q84" s="221">
        <f t="shared" si="98"/>
        <v>151.31770497216013</v>
      </c>
      <c r="R84" s="215">
        <f t="shared" si="101"/>
        <v>80.638763483906089</v>
      </c>
      <c r="S84" s="209"/>
      <c r="T84" s="215">
        <f>E84</f>
        <v>2016.49</v>
      </c>
      <c r="U84" s="215" t="s">
        <v>20</v>
      </c>
      <c r="V84" s="216">
        <f t="shared" si="102"/>
        <v>27.589368364639768</v>
      </c>
      <c r="W84" s="215">
        <f>K84</f>
        <v>1332.62</v>
      </c>
      <c r="X84" s="215">
        <f t="shared" si="103"/>
        <v>-70.350840892353773</v>
      </c>
      <c r="Y84" s="217">
        <f t="shared" si="104"/>
        <v>25.492744206194473</v>
      </c>
      <c r="Z84" s="215">
        <f>H84</f>
        <v>54819.82</v>
      </c>
      <c r="AA84" s="215" t="s">
        <v>20</v>
      </c>
      <c r="AB84" s="215">
        <f t="shared" ref="AB84:AB90" si="111">((Z84/Z80)-1)*100</f>
        <v>24.736271342555316</v>
      </c>
      <c r="AC84" s="218">
        <f>N84</f>
        <v>67981.97</v>
      </c>
      <c r="AD84" s="215" t="s">
        <v>20</v>
      </c>
      <c r="AE84" s="215">
        <f t="shared" ref="AE84:AE90" si="112">((AC84/AC80)-1)*100</f>
        <v>19.850179276427692</v>
      </c>
    </row>
    <row r="85" spans="1:31" s="104" customFormat="1" ht="12" customHeight="1">
      <c r="A85" s="649"/>
      <c r="B85" s="327"/>
      <c r="C85" s="124" t="s">
        <v>1</v>
      </c>
      <c r="D85" s="310"/>
      <c r="E85" s="204">
        <f>SUM(E277:E279)</f>
        <v>2361.9900000000002</v>
      </c>
      <c r="F85" s="204">
        <f t="shared" si="99"/>
        <v>17.133732376555312</v>
      </c>
      <c r="G85" s="205">
        <f t="shared" si="100"/>
        <v>21.158447913701185</v>
      </c>
      <c r="H85" s="204">
        <f>SUM(H277:H279)</f>
        <v>55189.42</v>
      </c>
      <c r="I85" s="204">
        <f t="shared" si="105"/>
        <v>0.6742087077265202</v>
      </c>
      <c r="J85" s="207">
        <f t="shared" si="106"/>
        <v>16.324511490933791</v>
      </c>
      <c r="K85" s="204">
        <f>SUM(K275:K277)</f>
        <v>1407.12</v>
      </c>
      <c r="L85" s="204">
        <f t="shared" si="107"/>
        <v>5.5904909126382574</v>
      </c>
      <c r="M85" s="205">
        <f t="shared" si="108"/>
        <v>20.427236315086759</v>
      </c>
      <c r="N85" s="204">
        <f>SUM(N275:N277)</f>
        <v>67344.27</v>
      </c>
      <c r="O85" s="204">
        <f t="shared" si="109"/>
        <v>-0.93804283694631785</v>
      </c>
      <c r="P85" s="207">
        <f t="shared" si="110"/>
        <v>9.6976046748349809</v>
      </c>
      <c r="Q85" s="208">
        <f t="shared" ref="Q85:Q90" si="113">E85/K85*100</f>
        <v>167.85988401842062</v>
      </c>
      <c r="R85" s="204">
        <f t="shared" si="101"/>
        <v>81.951174168195735</v>
      </c>
      <c r="S85" s="209"/>
      <c r="T85" s="204">
        <f>SUM(E84:E85)</f>
        <v>4378.4800000000005</v>
      </c>
      <c r="U85" s="204">
        <f>((T85/T84)-1)*100</f>
        <v>117.13373237655533</v>
      </c>
      <c r="V85" s="205">
        <f t="shared" si="102"/>
        <v>24.037736426325761</v>
      </c>
      <c r="W85" s="204">
        <f>SUM(K84:K85)</f>
        <v>2739.74</v>
      </c>
      <c r="X85" s="204">
        <f t="shared" si="103"/>
        <v>105.59049091263826</v>
      </c>
      <c r="Y85" s="207">
        <f t="shared" si="104"/>
        <v>22.839016297890446</v>
      </c>
      <c r="Z85" s="204">
        <f>SUM(H84:H85)</f>
        <v>110009.23999999999</v>
      </c>
      <c r="AA85" s="204">
        <f t="shared" ref="AA85:AA90" si="114">((Z85/Z84)-1)*100</f>
        <v>100.67420870772649</v>
      </c>
      <c r="AB85" s="204">
        <f t="shared" si="111"/>
        <v>20.369516507511399</v>
      </c>
      <c r="AC85" s="206">
        <f>SUM(N84:N85)</f>
        <v>135326.24</v>
      </c>
      <c r="AD85" s="204">
        <f t="shared" ref="AD85:AD90" si="115">((AC85/AC84)-1)*100</f>
        <v>99.061957163053663</v>
      </c>
      <c r="AE85" s="204">
        <f t="shared" si="112"/>
        <v>14.573254203654805</v>
      </c>
    </row>
    <row r="86" spans="1:31" s="104" customFormat="1" ht="12" customHeight="1">
      <c r="A86" s="649"/>
      <c r="B86" s="327"/>
      <c r="C86" s="124" t="s">
        <v>2</v>
      </c>
      <c r="D86" s="310"/>
      <c r="E86" s="204">
        <f>SUM(E280:E282)</f>
        <v>2018.03</v>
      </c>
      <c r="F86" s="204">
        <f t="shared" si="99"/>
        <v>-14.562297046134843</v>
      </c>
      <c r="G86" s="205">
        <f t="shared" si="100"/>
        <v>4.8456355405834373</v>
      </c>
      <c r="H86" s="204">
        <f>SUM(H280:H282)</f>
        <v>51203.850000000006</v>
      </c>
      <c r="I86" s="204">
        <f t="shared" si="105"/>
        <v>-7.2216196510128121</v>
      </c>
      <c r="J86" s="207">
        <f t="shared" si="106"/>
        <v>13.745309191818178</v>
      </c>
      <c r="K86" s="204">
        <f>SUM(K280:K282)</f>
        <v>1194.08</v>
      </c>
      <c r="L86" s="204">
        <f t="shared" si="107"/>
        <v>-15.140144408437095</v>
      </c>
      <c r="M86" s="205">
        <f t="shared" si="108"/>
        <v>9.3459826743099939</v>
      </c>
      <c r="N86" s="204">
        <f>SUM(N280:N282)</f>
        <v>63383.61</v>
      </c>
      <c r="O86" s="204">
        <f t="shared" si="109"/>
        <v>-5.8812130564337544</v>
      </c>
      <c r="P86" s="207">
        <f t="shared" si="110"/>
        <v>8.8791208262660959</v>
      </c>
      <c r="Q86" s="208">
        <f t="shared" si="113"/>
        <v>169.00291437759617</v>
      </c>
      <c r="R86" s="204">
        <f t="shared" si="101"/>
        <v>80.784054426688542</v>
      </c>
      <c r="S86" s="209"/>
      <c r="T86" s="204">
        <f>SUM(E84:E86)</f>
        <v>6396.51</v>
      </c>
      <c r="U86" s="204">
        <f>((T86/T85)-1)*100</f>
        <v>46.089738904825417</v>
      </c>
      <c r="V86" s="205">
        <f t="shared" si="102"/>
        <v>17.265576002878991</v>
      </c>
      <c r="W86" s="204">
        <f>SUM(K84:K86)</f>
        <v>3933.8199999999997</v>
      </c>
      <c r="X86" s="204">
        <f t="shared" si="103"/>
        <v>43.583697723141611</v>
      </c>
      <c r="Y86" s="207">
        <f t="shared" si="104"/>
        <v>18.404030857490273</v>
      </c>
      <c r="Z86" s="204">
        <f>SUM(H84:H86)</f>
        <v>161213.09</v>
      </c>
      <c r="AA86" s="204">
        <f t="shared" si="114"/>
        <v>46.545044761694562</v>
      </c>
      <c r="AB86" s="204">
        <f t="shared" si="111"/>
        <v>18.183469630377491</v>
      </c>
      <c r="AC86" s="206">
        <f>SUM(N84:N86)</f>
        <v>198709.84999999998</v>
      </c>
      <c r="AD86" s="204">
        <f t="shared" si="115"/>
        <v>46.837634741052426</v>
      </c>
      <c r="AE86" s="204">
        <f t="shared" si="112"/>
        <v>12.693336478987005</v>
      </c>
    </row>
    <row r="87" spans="1:31" s="104" customFormat="1" ht="12" customHeight="1">
      <c r="A87" s="649"/>
      <c r="B87" s="327"/>
      <c r="C87" s="124" t="s">
        <v>3</v>
      </c>
      <c r="D87" s="310"/>
      <c r="E87" s="204">
        <f>SUM(E283:E285)</f>
        <v>1905.8600000000001</v>
      </c>
      <c r="F87" s="204">
        <f t="shared" si="99"/>
        <v>-5.5583911041956702</v>
      </c>
      <c r="G87" s="205">
        <f t="shared" si="100"/>
        <v>-2.1424270132208711</v>
      </c>
      <c r="H87" s="204">
        <f>SUM(H283:H285)</f>
        <v>54017.27</v>
      </c>
      <c r="I87" s="204">
        <f t="shared" si="105"/>
        <v>5.4945477732631254</v>
      </c>
      <c r="J87" s="207">
        <f t="shared" si="106"/>
        <v>7.2390407953798697</v>
      </c>
      <c r="K87" s="204">
        <f>SUM(K283:K285)</f>
        <v>1380.2</v>
      </c>
      <c r="L87" s="204">
        <f t="shared" si="107"/>
        <v>15.586895350395302</v>
      </c>
      <c r="M87" s="205">
        <f t="shared" si="108"/>
        <v>17.738385682357173</v>
      </c>
      <c r="N87" s="204">
        <f>SUM(N283:N285)</f>
        <v>65696.63</v>
      </c>
      <c r="O87" s="204">
        <f t="shared" si="109"/>
        <v>3.6492399218031268</v>
      </c>
      <c r="P87" s="207">
        <f t="shared" si="110"/>
        <v>3.0892586937183442</v>
      </c>
      <c r="Q87" s="208">
        <f t="shared" si="113"/>
        <v>138.08578466888858</v>
      </c>
      <c r="R87" s="204">
        <f t="shared" si="101"/>
        <v>82.222284461166424</v>
      </c>
      <c r="S87" s="209"/>
      <c r="T87" s="204">
        <f>SUM(E84:E87)</f>
        <v>8302.3700000000008</v>
      </c>
      <c r="U87" s="204">
        <f>((T87/T86)-1)*100</f>
        <v>29.795310255123496</v>
      </c>
      <c r="V87" s="205">
        <f t="shared" si="102"/>
        <v>12.159228854422221</v>
      </c>
      <c r="W87" s="204">
        <f>SUM(K84:K87)</f>
        <v>5314.0199999999995</v>
      </c>
      <c r="X87" s="204">
        <f t="shared" si="103"/>
        <v>35.085489422495186</v>
      </c>
      <c r="Y87" s="207">
        <f t="shared" si="104"/>
        <v>18.230421636486184</v>
      </c>
      <c r="Z87" s="204">
        <f>SUM(H84:H87)</f>
        <v>215230.36</v>
      </c>
      <c r="AA87" s="204">
        <f t="shared" si="114"/>
        <v>33.506751840064595</v>
      </c>
      <c r="AB87" s="204">
        <f t="shared" si="111"/>
        <v>15.231973090062567</v>
      </c>
      <c r="AC87" s="206">
        <f>SUM(N84:N87)</f>
        <v>264406.48</v>
      </c>
      <c r="AD87" s="204">
        <f t="shared" si="115"/>
        <v>33.061587032550221</v>
      </c>
      <c r="AE87" s="204">
        <f t="shared" si="112"/>
        <v>10.143730713343114</v>
      </c>
    </row>
    <row r="88" spans="1:31" s="104" customFormat="1" ht="12" customHeight="1">
      <c r="A88" s="647">
        <v>2012</v>
      </c>
      <c r="B88" s="329"/>
      <c r="C88" s="94" t="s">
        <v>0</v>
      </c>
      <c r="D88" s="312"/>
      <c r="E88" s="215">
        <f>SUM(E286:E288)</f>
        <v>1851.8899999999999</v>
      </c>
      <c r="F88" s="215">
        <f t="shared" si="99"/>
        <v>-2.8317924716401155</v>
      </c>
      <c r="G88" s="216">
        <f t="shared" si="100"/>
        <v>-8.1626985504515304</v>
      </c>
      <c r="H88" s="182">
        <f>SUM(H286:H288)</f>
        <v>56404.67</v>
      </c>
      <c r="I88" s="180">
        <f t="shared" si="105"/>
        <v>4.4196976263332077</v>
      </c>
      <c r="J88" s="225">
        <f t="shared" si="106"/>
        <v>2.8910164243516334</v>
      </c>
      <c r="K88" s="215">
        <f>SUM(K286:K288)</f>
        <v>1344.72</v>
      </c>
      <c r="L88" s="215">
        <f t="shared" si="107"/>
        <v>-2.5706419359513122</v>
      </c>
      <c r="M88" s="216">
        <f t="shared" si="108"/>
        <v>0.9079857723882423</v>
      </c>
      <c r="N88" s="215">
        <f>SUM(N286:N288)</f>
        <v>67416.78</v>
      </c>
      <c r="O88" s="215">
        <f t="shared" si="109"/>
        <v>2.618323040314241</v>
      </c>
      <c r="P88" s="217">
        <f t="shared" si="110"/>
        <v>-0.83138220325184031</v>
      </c>
      <c r="Q88" s="221">
        <f t="shared" si="113"/>
        <v>137.71565827830327</v>
      </c>
      <c r="R88" s="215">
        <f t="shared" si="101"/>
        <v>83.665624492893315</v>
      </c>
      <c r="S88" s="209"/>
      <c r="T88" s="215">
        <f>E88</f>
        <v>1851.8899999999999</v>
      </c>
      <c r="U88" s="215" t="s">
        <v>20</v>
      </c>
      <c r="V88" s="216">
        <f t="shared" si="102"/>
        <v>-8.1626985504515304</v>
      </c>
      <c r="W88" s="215">
        <f>K88</f>
        <v>1344.72</v>
      </c>
      <c r="X88" s="215">
        <f t="shared" si="103"/>
        <v>-74.694863775446834</v>
      </c>
      <c r="Y88" s="217">
        <f t="shared" si="104"/>
        <v>0.9079857723882423</v>
      </c>
      <c r="Z88" s="215">
        <f>H88</f>
        <v>56404.67</v>
      </c>
      <c r="AA88" s="215" t="s">
        <v>20</v>
      </c>
      <c r="AB88" s="215">
        <f t="shared" si="111"/>
        <v>2.8910164243516334</v>
      </c>
      <c r="AC88" s="218">
        <f>N88</f>
        <v>67416.78</v>
      </c>
      <c r="AD88" s="215" t="s">
        <v>20</v>
      </c>
      <c r="AE88" s="215">
        <f t="shared" si="112"/>
        <v>-0.83138220325184031</v>
      </c>
    </row>
    <row r="89" spans="1:31" s="104" customFormat="1" ht="12" customHeight="1">
      <c r="A89" s="649"/>
      <c r="B89" s="327"/>
      <c r="C89" s="124" t="s">
        <v>1</v>
      </c>
      <c r="D89" s="310"/>
      <c r="E89" s="204">
        <f>SUM(E289:E291)</f>
        <v>1902.02</v>
      </c>
      <c r="F89" s="204">
        <f t="shared" ref="F89:F94" si="116">((E89/E88)-1)*100</f>
        <v>2.7069642365367352</v>
      </c>
      <c r="G89" s="205">
        <f t="shared" ref="G89:G94" si="117">((E89/E85)-1)*100</f>
        <v>-19.473833504798932</v>
      </c>
      <c r="H89" s="183">
        <f>SUM(H289:H291)</f>
        <v>56899.92</v>
      </c>
      <c r="I89" s="178">
        <f t="shared" si="105"/>
        <v>0.87803013473883862</v>
      </c>
      <c r="J89" s="226">
        <f t="shared" si="106"/>
        <v>3.0993259215262636</v>
      </c>
      <c r="K89" s="204">
        <f>SUM(K289:K291)</f>
        <v>1115.8799999999999</v>
      </c>
      <c r="L89" s="204">
        <f t="shared" si="107"/>
        <v>-17.017669105836177</v>
      </c>
      <c r="M89" s="205">
        <f t="shared" si="108"/>
        <v>-20.697595087838994</v>
      </c>
      <c r="N89" s="204">
        <f>SUM(N289:N291)</f>
        <v>64991.96</v>
      </c>
      <c r="O89" s="204">
        <f t="shared" si="109"/>
        <v>-3.5967603317749619</v>
      </c>
      <c r="P89" s="207">
        <f t="shared" si="110"/>
        <v>-3.4929623559658562</v>
      </c>
      <c r="Q89" s="208">
        <f t="shared" si="113"/>
        <v>170.45022762304191</v>
      </c>
      <c r="R89" s="204">
        <f>(H89/N89)*100</f>
        <v>87.549167620117927</v>
      </c>
      <c r="S89" s="209"/>
      <c r="T89" s="204">
        <f>SUM(E88:E89)</f>
        <v>3753.91</v>
      </c>
      <c r="U89" s="204">
        <f t="shared" ref="U89:U94" si="118">((T89/T88)-1)*100</f>
        <v>102.70696423653672</v>
      </c>
      <c r="V89" s="205">
        <f t="shared" ref="V89:V94" si="119">((T89/T85)-1)*100</f>
        <v>-14.264539292174462</v>
      </c>
      <c r="W89" s="204">
        <f>SUM(K88:K89)</f>
        <v>2460.6</v>
      </c>
      <c r="X89" s="204">
        <f t="shared" ref="X89:X94" si="120">((W89/W88)-1)*100</f>
        <v>82.982330894163823</v>
      </c>
      <c r="Y89" s="207">
        <f t="shared" ref="Y89:Y94" si="121">((W89/W85)-1)*100</f>
        <v>-10.188558038354001</v>
      </c>
      <c r="Z89" s="204">
        <f>SUM(H88:H89)</f>
        <v>113304.59</v>
      </c>
      <c r="AA89" s="204">
        <f t="shared" si="114"/>
        <v>100.87803013473886</v>
      </c>
      <c r="AB89" s="204">
        <f t="shared" si="111"/>
        <v>2.9955211035000318</v>
      </c>
      <c r="AC89" s="206">
        <f>SUM(N88:N89)</f>
        <v>132408.74</v>
      </c>
      <c r="AD89" s="204">
        <f t="shared" si="115"/>
        <v>96.403239668225012</v>
      </c>
      <c r="AE89" s="204">
        <f t="shared" si="112"/>
        <v>-2.1559011762981029</v>
      </c>
    </row>
    <row r="90" spans="1:31" s="104" customFormat="1" ht="12" customHeight="1">
      <c r="A90" s="649"/>
      <c r="B90" s="327"/>
      <c r="C90" s="124" t="s">
        <v>2</v>
      </c>
      <c r="D90" s="310"/>
      <c r="E90" s="204">
        <f>SUM(E292:E294)</f>
        <v>1650.5700000000002</v>
      </c>
      <c r="F90" s="204">
        <f t="shared" si="116"/>
        <v>-13.220155413718038</v>
      </c>
      <c r="G90" s="205">
        <f t="shared" si="117"/>
        <v>-18.208847242112348</v>
      </c>
      <c r="H90" s="183">
        <f>SUM(H292:H294)</f>
        <v>54299.11</v>
      </c>
      <c r="I90" s="178">
        <f t="shared" si="105"/>
        <v>-4.5708500117399016</v>
      </c>
      <c r="J90" s="226">
        <f t="shared" si="106"/>
        <v>6.0449751337057656</v>
      </c>
      <c r="K90" s="204">
        <f>SUM(K292:K294)</f>
        <v>898.62000000000012</v>
      </c>
      <c r="L90" s="204">
        <f t="shared" si="107"/>
        <v>-19.469835466179141</v>
      </c>
      <c r="M90" s="205">
        <f t="shared" si="108"/>
        <v>-24.743735763097941</v>
      </c>
      <c r="N90" s="204">
        <f>SUM(N292:N294)</f>
        <v>62452.66</v>
      </c>
      <c r="O90" s="204">
        <f t="shared" si="109"/>
        <v>-3.9070986626653426</v>
      </c>
      <c r="P90" s="207">
        <f t="shared" si="110"/>
        <v>-1.4687550929964321</v>
      </c>
      <c r="Q90" s="208">
        <f t="shared" si="113"/>
        <v>183.67830673699672</v>
      </c>
      <c r="R90" s="204">
        <f>(H90/N90)*100</f>
        <v>86.944431189960525</v>
      </c>
      <c r="S90" s="209"/>
      <c r="T90" s="204">
        <f>SUM(E88:E90)</f>
        <v>5404.48</v>
      </c>
      <c r="U90" s="204">
        <f t="shared" si="118"/>
        <v>43.969354619583314</v>
      </c>
      <c r="V90" s="205">
        <f t="shared" si="119"/>
        <v>-15.508925961188226</v>
      </c>
      <c r="W90" s="204">
        <f>SUM(K88:K90)</f>
        <v>3359.2200000000003</v>
      </c>
      <c r="X90" s="204">
        <f t="shared" si="120"/>
        <v>36.52036088758841</v>
      </c>
      <c r="Y90" s="207">
        <f t="shared" si="121"/>
        <v>-14.606667310654775</v>
      </c>
      <c r="Z90" s="204">
        <f>SUM(H88:H90)</f>
        <v>167603.70000000001</v>
      </c>
      <c r="AA90" s="204">
        <f t="shared" si="114"/>
        <v>47.923133564138951</v>
      </c>
      <c r="AB90" s="204">
        <f t="shared" si="111"/>
        <v>3.9640763662553757</v>
      </c>
      <c r="AC90" s="206">
        <f>SUM(N88:N90)</f>
        <v>194861.4</v>
      </c>
      <c r="AD90" s="204">
        <f t="shared" si="115"/>
        <v>47.166569215899187</v>
      </c>
      <c r="AE90" s="204">
        <f t="shared" si="112"/>
        <v>-1.9367182854800546</v>
      </c>
    </row>
    <row r="91" spans="1:31" s="104" customFormat="1" ht="12" customHeight="1">
      <c r="A91" s="648"/>
      <c r="B91" s="328"/>
      <c r="C91" s="127" t="s">
        <v>3</v>
      </c>
      <c r="D91" s="311"/>
      <c r="E91" s="211">
        <f>SUM(E295:E297)</f>
        <v>1832.54</v>
      </c>
      <c r="F91" s="211">
        <f t="shared" si="116"/>
        <v>11.024676323936555</v>
      </c>
      <c r="G91" s="220">
        <f t="shared" si="117"/>
        <v>-3.8470821571364167</v>
      </c>
      <c r="H91" s="179">
        <f>SUM(H295:H297)</f>
        <v>58510.89</v>
      </c>
      <c r="I91" s="179">
        <f t="shared" ref="I91:I96" si="122">((H91/H90)-1)*100</f>
        <v>7.7566280552296307</v>
      </c>
      <c r="J91" s="227">
        <f t="shared" ref="J91:J96" si="123">((H91/H87)-1)*100</f>
        <v>8.3188580244799581</v>
      </c>
      <c r="K91" s="211">
        <f>SUM(K295:K297)</f>
        <v>965.99</v>
      </c>
      <c r="L91" s="211">
        <f t="shared" ref="L91:L96" si="124">((K91/K90)-1)*100</f>
        <v>7.4970510338073781</v>
      </c>
      <c r="M91" s="220">
        <f t="shared" ref="M91:M96" si="125">((K91/K87)-1)*100</f>
        <v>-30.010867990146362</v>
      </c>
      <c r="N91" s="211">
        <f>SUM(N295:N297)</f>
        <v>63084.23</v>
      </c>
      <c r="O91" s="211">
        <f t="shared" ref="O91:O96" si="126">((N91/N90)-1)*100</f>
        <v>1.0112779823949758</v>
      </c>
      <c r="P91" s="212">
        <f t="shared" ref="P91:P96" si="127">((N91/N87)-1)*100</f>
        <v>-3.9764596753288584</v>
      </c>
      <c r="Q91" s="213">
        <f t="shared" ref="Q91:Q96" si="128">E91/K91*100</f>
        <v>189.70589757657945</v>
      </c>
      <c r="R91" s="211">
        <f>(H91/N91)*100</f>
        <v>92.750422728469545</v>
      </c>
      <c r="S91" s="209"/>
      <c r="T91" s="211">
        <f>SUM(E88:E91)</f>
        <v>7237.0199999999995</v>
      </c>
      <c r="U91" s="211">
        <f t="shared" si="118"/>
        <v>33.90779501450649</v>
      </c>
      <c r="V91" s="220">
        <f t="shared" si="119"/>
        <v>-12.831878126366336</v>
      </c>
      <c r="W91" s="211">
        <f>SUM(K88:K91)</f>
        <v>4325.21</v>
      </c>
      <c r="X91" s="211">
        <f t="shared" si="120"/>
        <v>28.756377968695102</v>
      </c>
      <c r="Y91" s="212">
        <f t="shared" si="121"/>
        <v>-18.607570163454401</v>
      </c>
      <c r="Z91" s="211">
        <f>SUM(H88:H91)</f>
        <v>226114.59000000003</v>
      </c>
      <c r="AA91" s="211">
        <f>((Z91/Z90)-1)*100</f>
        <v>34.910261527639321</v>
      </c>
      <c r="AB91" s="211">
        <f t="shared" ref="AB91:AB96" si="129">((Z91/Z87)-1)*100</f>
        <v>5.0570142613709512</v>
      </c>
      <c r="AC91" s="210">
        <f>SUM(N88:N91)</f>
        <v>257945.63</v>
      </c>
      <c r="AD91" s="211">
        <f>((AC91/AC90)-1)*100</f>
        <v>32.373897549745621</v>
      </c>
      <c r="AE91" s="211">
        <f t="shared" ref="AE91:AE96" si="130">((AC91/AC87)-1)*100</f>
        <v>-2.4435293718973794</v>
      </c>
    </row>
    <row r="92" spans="1:31" s="104" customFormat="1" ht="12" customHeight="1">
      <c r="A92" s="647">
        <v>2013</v>
      </c>
      <c r="B92" s="329"/>
      <c r="C92" s="94" t="s">
        <v>0</v>
      </c>
      <c r="D92" s="312"/>
      <c r="E92" s="215">
        <f>SUM(E298:E300)</f>
        <v>1825.0300000000002</v>
      </c>
      <c r="F92" s="215">
        <f t="shared" si="116"/>
        <v>-0.4098137012016001</v>
      </c>
      <c r="G92" s="216">
        <f t="shared" si="117"/>
        <v>-1.450410121551482</v>
      </c>
      <c r="H92" s="180">
        <f>SUM(H298:H300)</f>
        <v>58988.480000000003</v>
      </c>
      <c r="I92" s="180">
        <f t="shared" si="122"/>
        <v>0.81624121595142984</v>
      </c>
      <c r="J92" s="225">
        <f t="shared" si="123"/>
        <v>4.5808441038658776</v>
      </c>
      <c r="K92" s="215">
        <f>SUM(K298:K300)</f>
        <v>997.95</v>
      </c>
      <c r="L92" s="215">
        <f t="shared" si="124"/>
        <v>3.3085228625555185</v>
      </c>
      <c r="M92" s="216">
        <f t="shared" si="125"/>
        <v>-25.787524540424766</v>
      </c>
      <c r="N92" s="215">
        <f>SUM(N298:N300)</f>
        <v>62168.5</v>
      </c>
      <c r="O92" s="215">
        <f t="shared" si="126"/>
        <v>-1.451598917827801</v>
      </c>
      <c r="P92" s="217">
        <f t="shared" si="127"/>
        <v>-7.784827456903165</v>
      </c>
      <c r="Q92" s="221">
        <f t="shared" si="128"/>
        <v>182.87789969437347</v>
      </c>
      <c r="R92" s="215">
        <f>(H92/N92)*100</f>
        <v>94.884837176383542</v>
      </c>
      <c r="S92" s="209"/>
      <c r="T92" s="215">
        <f>E92</f>
        <v>1825.0300000000002</v>
      </c>
      <c r="U92" s="215" t="s">
        <v>20</v>
      </c>
      <c r="V92" s="216">
        <f t="shared" si="119"/>
        <v>-1.450410121551482</v>
      </c>
      <c r="W92" s="215">
        <f>K92</f>
        <v>997.95</v>
      </c>
      <c r="X92" s="215" t="s">
        <v>20</v>
      </c>
      <c r="Y92" s="217">
        <f t="shared" si="121"/>
        <v>-25.787524540424766</v>
      </c>
      <c r="Z92" s="215">
        <f>H92</f>
        <v>58988.480000000003</v>
      </c>
      <c r="AA92" s="215" t="s">
        <v>20</v>
      </c>
      <c r="AB92" s="215">
        <f t="shared" si="129"/>
        <v>4.5808441038658776</v>
      </c>
      <c r="AC92" s="218">
        <f>N92</f>
        <v>62168.5</v>
      </c>
      <c r="AD92" s="215" t="s">
        <v>20</v>
      </c>
      <c r="AE92" s="215">
        <f t="shared" si="130"/>
        <v>-7.784827456903165</v>
      </c>
    </row>
    <row r="93" spans="1:31" s="104" customFormat="1" ht="12" customHeight="1">
      <c r="A93" s="649"/>
      <c r="B93" s="327"/>
      <c r="C93" s="124" t="s">
        <v>1</v>
      </c>
      <c r="D93" s="310"/>
      <c r="E93" s="204">
        <f>SUM(E301:E303)</f>
        <v>1976.3</v>
      </c>
      <c r="F93" s="204">
        <f t="shared" si="116"/>
        <v>8.2886308718212796</v>
      </c>
      <c r="G93" s="205">
        <f t="shared" si="117"/>
        <v>3.9053217106024052</v>
      </c>
      <c r="H93" s="178">
        <f>SUM(H301:H303)</f>
        <v>61804.3</v>
      </c>
      <c r="I93" s="178">
        <f t="shared" si="122"/>
        <v>4.7735083189124339</v>
      </c>
      <c r="J93" s="226">
        <f t="shared" si="123"/>
        <v>8.6193091308388592</v>
      </c>
      <c r="K93" s="204">
        <f>SUM(K301:K303)</f>
        <v>1001.2399999999999</v>
      </c>
      <c r="L93" s="204">
        <f t="shared" si="124"/>
        <v>0.32967583546268386</v>
      </c>
      <c r="M93" s="205">
        <f t="shared" si="125"/>
        <v>-10.273506111768294</v>
      </c>
      <c r="N93" s="204">
        <f>SUM(N301:N303)</f>
        <v>64245.99</v>
      </c>
      <c r="O93" s="204">
        <f t="shared" si="126"/>
        <v>3.3417084214674597</v>
      </c>
      <c r="P93" s="207">
        <f t="shared" si="127"/>
        <v>-1.1477881264082557</v>
      </c>
      <c r="Q93" s="208">
        <f t="shared" si="128"/>
        <v>197.38524229954857</v>
      </c>
      <c r="R93" s="204">
        <f>(H93/N93)*100</f>
        <v>96.199467079579605</v>
      </c>
      <c r="S93" s="209"/>
      <c r="T93" s="204">
        <f>SUM(E92:E93)</f>
        <v>3801.33</v>
      </c>
      <c r="U93" s="204">
        <f t="shared" si="118"/>
        <v>108.28863087182125</v>
      </c>
      <c r="V93" s="205">
        <f t="shared" si="119"/>
        <v>1.2632162198880748</v>
      </c>
      <c r="W93" s="204">
        <f>SUM(K92:K93)</f>
        <v>1999.19</v>
      </c>
      <c r="X93" s="204">
        <f t="shared" si="120"/>
        <v>100.32967583546268</v>
      </c>
      <c r="Y93" s="207">
        <f t="shared" si="121"/>
        <v>-18.75193042347394</v>
      </c>
      <c r="Z93" s="204">
        <f>SUM(H92:H93)</f>
        <v>120792.78</v>
      </c>
      <c r="AA93" s="204">
        <f>((Z93/Z92)-1)*100</f>
        <v>104.77350831891243</v>
      </c>
      <c r="AB93" s="204">
        <f t="shared" si="129"/>
        <v>6.6089026049165334</v>
      </c>
      <c r="AC93" s="206">
        <f>SUM(N92:N93)</f>
        <v>126414.48999999999</v>
      </c>
      <c r="AD93" s="204">
        <f>((AC93/AC92)-1)*100</f>
        <v>103.34170842146744</v>
      </c>
      <c r="AE93" s="204">
        <f t="shared" si="130"/>
        <v>-4.5270803120700309</v>
      </c>
    </row>
    <row r="94" spans="1:31" s="104" customFormat="1" ht="12" customHeight="1">
      <c r="A94" s="649"/>
      <c r="B94" s="327"/>
      <c r="C94" s="124" t="s">
        <v>2</v>
      </c>
      <c r="D94" s="310"/>
      <c r="E94" s="204">
        <f>SUM(E304:E306)</f>
        <v>1833.02</v>
      </c>
      <c r="F94" s="204">
        <f t="shared" si="116"/>
        <v>-7.2499114506906821</v>
      </c>
      <c r="G94" s="205">
        <f t="shared" si="117"/>
        <v>11.053757186911174</v>
      </c>
      <c r="H94" s="206">
        <f>SUM(H304:H306)</f>
        <v>56200.229999999996</v>
      </c>
      <c r="I94" s="178">
        <f t="shared" si="122"/>
        <v>-9.0674435273921166</v>
      </c>
      <c r="J94" s="226">
        <f t="shared" si="123"/>
        <v>3.5011991909259521</v>
      </c>
      <c r="K94" s="206">
        <f>SUM(K304:K306)</f>
        <v>891.5</v>
      </c>
      <c r="L94" s="204">
        <f t="shared" si="124"/>
        <v>-10.96040909272501</v>
      </c>
      <c r="M94" s="205">
        <f t="shared" si="125"/>
        <v>-0.79232601099464839</v>
      </c>
      <c r="N94" s="206">
        <f>SUM(N304:N306)</f>
        <v>61733.27</v>
      </c>
      <c r="O94" s="204">
        <f t="shared" si="126"/>
        <v>-3.911092349888301</v>
      </c>
      <c r="P94" s="207">
        <f t="shared" si="127"/>
        <v>-1.1518964924792763</v>
      </c>
      <c r="Q94" s="208">
        <f t="shared" si="128"/>
        <v>205.61076836791923</v>
      </c>
      <c r="R94" s="204">
        <f t="shared" ref="R94:R99" si="131">(H94/N94)*100</f>
        <v>91.037183029507432</v>
      </c>
      <c r="S94" s="209"/>
      <c r="T94" s="204">
        <f>SUM(E92:E94)</f>
        <v>5634.35</v>
      </c>
      <c r="U94" s="204">
        <f t="shared" si="118"/>
        <v>48.220491249115447</v>
      </c>
      <c r="V94" s="205">
        <f t="shared" si="119"/>
        <v>4.2533231689265261</v>
      </c>
      <c r="W94" s="204">
        <f>SUM(K92:K94)</f>
        <v>2890.69</v>
      </c>
      <c r="X94" s="204">
        <f t="shared" si="120"/>
        <v>44.5930601893767</v>
      </c>
      <c r="Y94" s="207">
        <f t="shared" si="121"/>
        <v>-13.947583069879322</v>
      </c>
      <c r="Z94" s="204">
        <f>SUM(H92:H94)</f>
        <v>176993.01</v>
      </c>
      <c r="AA94" s="204">
        <f>((Z94/Z93)-1)*100</f>
        <v>46.526149990090481</v>
      </c>
      <c r="AB94" s="204">
        <f t="shared" si="129"/>
        <v>5.6020899299955795</v>
      </c>
      <c r="AC94" s="206">
        <f>SUM(N92:N94)</f>
        <v>188147.75999999998</v>
      </c>
      <c r="AD94" s="204">
        <f>((AC94/AC93)-1)*100</f>
        <v>48.834014202011168</v>
      </c>
      <c r="AE94" s="204">
        <f t="shared" si="130"/>
        <v>-3.4453411501713549</v>
      </c>
    </row>
    <row r="95" spans="1:31" s="104" customFormat="1" ht="12" customHeight="1">
      <c r="A95" s="648"/>
      <c r="B95" s="328"/>
      <c r="C95" s="127" t="s">
        <v>3</v>
      </c>
      <c r="D95" s="311"/>
      <c r="E95" s="211">
        <f>SUM(E307:E309)</f>
        <v>1813.8000000000002</v>
      </c>
      <c r="F95" s="211">
        <f t="shared" ref="F95:F100" si="132">((E95/E94)-1)*100</f>
        <v>-1.0485428418675058</v>
      </c>
      <c r="G95" s="220">
        <f t="shared" ref="G95:G100" si="133">((E95/E91)-1)*100</f>
        <v>-1.0226243356215803</v>
      </c>
      <c r="H95" s="211">
        <f>SUM(H307:H309)</f>
        <v>58821.070000000007</v>
      </c>
      <c r="I95" s="179">
        <f t="shared" si="122"/>
        <v>4.663397285028914</v>
      </c>
      <c r="J95" s="227">
        <f t="shared" si="123"/>
        <v>0.53012353768675524</v>
      </c>
      <c r="K95" s="211">
        <f>SUM(K307:K309)</f>
        <v>1027.95</v>
      </c>
      <c r="L95" s="211">
        <f t="shared" si="124"/>
        <v>15.305664610207526</v>
      </c>
      <c r="M95" s="220">
        <f t="shared" si="125"/>
        <v>6.4141450739655825</v>
      </c>
      <c r="N95" s="211">
        <f>SUM(N307:N309)</f>
        <v>64199.01</v>
      </c>
      <c r="O95" s="211">
        <f t="shared" si="126"/>
        <v>3.9941833633630797</v>
      </c>
      <c r="P95" s="212">
        <f t="shared" si="127"/>
        <v>1.767129439481141</v>
      </c>
      <c r="Q95" s="213">
        <f t="shared" si="128"/>
        <v>176.4482708302933</v>
      </c>
      <c r="R95" s="211">
        <f t="shared" si="131"/>
        <v>91.623017239673956</v>
      </c>
      <c r="S95" s="209"/>
      <c r="T95" s="211">
        <f>SUM(E92:E95)</f>
        <v>7448.1500000000005</v>
      </c>
      <c r="U95" s="211">
        <f t="shared" ref="U95:U100" si="134">((T95/T94)-1)*100</f>
        <v>32.191823369155273</v>
      </c>
      <c r="V95" s="220">
        <f t="shared" ref="V95:V100" si="135">((T95/T91)-1)*100</f>
        <v>2.9173610132347427</v>
      </c>
      <c r="W95" s="211">
        <f>SUM(K92:K95)</f>
        <v>3918.6400000000003</v>
      </c>
      <c r="X95" s="211">
        <f>((W95/W94)-1)*100</f>
        <v>35.560713878001458</v>
      </c>
      <c r="Y95" s="212">
        <f t="shared" ref="Y95:Y100" si="136">((W95/W91)-1)*100</f>
        <v>-9.4000060112688129</v>
      </c>
      <c r="Z95" s="211">
        <f>SUM(H92:H95)</f>
        <v>235814.08000000002</v>
      </c>
      <c r="AA95" s="211">
        <f>((Z95/Z94)-1)*100</f>
        <v>33.233555381650383</v>
      </c>
      <c r="AB95" s="211">
        <f t="shared" si="129"/>
        <v>4.2896347378557076</v>
      </c>
      <c r="AC95" s="210">
        <f>SUM(N92:N95)</f>
        <v>252346.77</v>
      </c>
      <c r="AD95" s="211">
        <f>((AC95/AC94)-1)*100</f>
        <v>34.121591455566637</v>
      </c>
      <c r="AE95" s="211">
        <f t="shared" si="130"/>
        <v>-2.1705581908869731</v>
      </c>
    </row>
    <row r="96" spans="1:31" s="104" customFormat="1" ht="12" customHeight="1">
      <c r="A96" s="647">
        <v>2014</v>
      </c>
      <c r="B96" s="329"/>
      <c r="C96" s="94" t="s">
        <v>0</v>
      </c>
      <c r="D96" s="312"/>
      <c r="E96" s="215">
        <f>SUM(E310:E312)</f>
        <v>2012.67</v>
      </c>
      <c r="F96" s="215">
        <f t="shared" si="132"/>
        <v>10.964273900099242</v>
      </c>
      <c r="G96" s="216">
        <f t="shared" si="133"/>
        <v>10.281474825071356</v>
      </c>
      <c r="H96" s="215">
        <f>SUM(H310:H312)</f>
        <v>59472.619999999995</v>
      </c>
      <c r="I96" s="180">
        <f t="shared" si="122"/>
        <v>1.1076813121556395</v>
      </c>
      <c r="J96" s="225">
        <f t="shared" si="123"/>
        <v>0.82073652347032233</v>
      </c>
      <c r="K96" s="215">
        <f>SUM(K310:K312)</f>
        <v>1041.52</v>
      </c>
      <c r="L96" s="215">
        <f t="shared" si="124"/>
        <v>1.3201031178559308</v>
      </c>
      <c r="M96" s="216">
        <f t="shared" si="125"/>
        <v>4.3659501979057103</v>
      </c>
      <c r="N96" s="215">
        <f>SUM(N310:N312)</f>
        <v>65666.62</v>
      </c>
      <c r="O96" s="215">
        <f t="shared" si="126"/>
        <v>2.2860321366326319</v>
      </c>
      <c r="P96" s="217">
        <f t="shared" si="127"/>
        <v>5.626836742079977</v>
      </c>
      <c r="Q96" s="221">
        <f t="shared" si="128"/>
        <v>193.2435286888394</v>
      </c>
      <c r="R96" s="215">
        <f t="shared" si="131"/>
        <v>90.567505987060088</v>
      </c>
      <c r="S96" s="209"/>
      <c r="T96" s="215">
        <f>E96</f>
        <v>2012.67</v>
      </c>
      <c r="U96" s="215" t="s">
        <v>20</v>
      </c>
      <c r="V96" s="216">
        <f t="shared" si="135"/>
        <v>10.281474825071356</v>
      </c>
      <c r="W96" s="215">
        <f>K96</f>
        <v>1041.52</v>
      </c>
      <c r="X96" s="215" t="s">
        <v>20</v>
      </c>
      <c r="Y96" s="217">
        <f t="shared" si="136"/>
        <v>4.3659501979057103</v>
      </c>
      <c r="Z96" s="215">
        <f>H96</f>
        <v>59472.619999999995</v>
      </c>
      <c r="AA96" s="215" t="s">
        <v>20</v>
      </c>
      <c r="AB96" s="215">
        <f t="shared" si="129"/>
        <v>0.82073652347032233</v>
      </c>
      <c r="AC96" s="218">
        <f>N96</f>
        <v>65666.62</v>
      </c>
      <c r="AD96" s="215" t="s">
        <v>20</v>
      </c>
      <c r="AE96" s="215">
        <f t="shared" si="130"/>
        <v>5.626836742079977</v>
      </c>
    </row>
    <row r="97" spans="1:31" s="104" customFormat="1" ht="12" customHeight="1">
      <c r="A97" s="649"/>
      <c r="B97" s="327"/>
      <c r="C97" s="124" t="s">
        <v>1</v>
      </c>
      <c r="D97" s="310"/>
      <c r="E97" s="204">
        <f>SUM(E313:E315)</f>
        <v>2122.41</v>
      </c>
      <c r="F97" s="204">
        <f t="shared" si="132"/>
        <v>5.4524586742983105</v>
      </c>
      <c r="G97" s="205">
        <f t="shared" si="133"/>
        <v>7.3931083337549941</v>
      </c>
      <c r="H97" s="204">
        <f>SUM(H313:H315)</f>
        <v>61166.5</v>
      </c>
      <c r="I97" s="178">
        <f t="shared" ref="I97:I102" si="137">((H97/H96)-1)*100</f>
        <v>2.8481677787190129</v>
      </c>
      <c r="J97" s="226">
        <f t="shared" ref="J97:J102" si="138">((H97/H93)-1)*100</f>
        <v>-1.0319670314201446</v>
      </c>
      <c r="K97" s="204">
        <f>SUM(K313:K315)</f>
        <v>1125.72</v>
      </c>
      <c r="L97" s="204">
        <f t="shared" ref="L97:L102" si="139">((K97/K96)-1)*100</f>
        <v>8.0843382748291059</v>
      </c>
      <c r="M97" s="205">
        <f t="shared" ref="M97:M102" si="140">((K97/K93)-1)*100</f>
        <v>12.432583596340564</v>
      </c>
      <c r="N97" s="204">
        <f>SUM(N313:N315)</f>
        <v>66599.23</v>
      </c>
      <c r="O97" s="204">
        <f t="shared" ref="O97:O102" si="141">((N97/N96)-1)*100</f>
        <v>1.4202192834045668</v>
      </c>
      <c r="P97" s="207">
        <f t="shared" ref="P97:P102" si="142">((N97/N93)-1)*100</f>
        <v>3.6628589582011317</v>
      </c>
      <c r="Q97" s="208">
        <f t="shared" ref="Q97:Q102" si="143">E97/K97*100</f>
        <v>188.53800234516572</v>
      </c>
      <c r="R97" s="204">
        <f t="shared" si="131"/>
        <v>91.842653436083282</v>
      </c>
      <c r="S97" s="209"/>
      <c r="T97" s="204">
        <f>SUM(E96:E97)</f>
        <v>4135.08</v>
      </c>
      <c r="U97" s="204">
        <f t="shared" si="134"/>
        <v>105.45245867429828</v>
      </c>
      <c r="V97" s="205">
        <f t="shared" si="135"/>
        <v>8.7798217992123728</v>
      </c>
      <c r="W97" s="204">
        <f>SUM(K96:K97)</f>
        <v>2167.2399999999998</v>
      </c>
      <c r="X97" s="204">
        <f>((W97/W96)-1)*100</f>
        <v>108.08433827482907</v>
      </c>
      <c r="Y97" s="207">
        <f t="shared" si="136"/>
        <v>8.4059043912784617</v>
      </c>
      <c r="Z97" s="204">
        <f>SUM(H96:H97)</f>
        <v>120639.12</v>
      </c>
      <c r="AA97" s="204">
        <f t="shared" ref="AA97:AA102" si="144">((Z97/Z96)-1)*100</f>
        <v>102.84816777871902</v>
      </c>
      <c r="AB97" s="204">
        <f t="shared" ref="AB97:AB102" si="145">((Z97/Z93)-1)*100</f>
        <v>-0.12720958984469011</v>
      </c>
      <c r="AC97" s="206">
        <f>SUM(N96:N97)</f>
        <v>132265.84999999998</v>
      </c>
      <c r="AD97" s="204">
        <f t="shared" ref="AD97:AD102" si="146">((AC97/AC96)-1)*100</f>
        <v>101.42021928340456</v>
      </c>
      <c r="AE97" s="204">
        <f t="shared" ref="AE97:AE102" si="147">((AC97/AC93)-1)*100</f>
        <v>4.6287098891907075</v>
      </c>
    </row>
    <row r="98" spans="1:31" s="104" customFormat="1" ht="12" customHeight="1">
      <c r="A98" s="649"/>
      <c r="B98" s="327"/>
      <c r="C98" s="124" t="s">
        <v>2</v>
      </c>
      <c r="D98" s="310"/>
      <c r="E98" s="204">
        <f>SUM(E316:E318)</f>
        <v>2015.8400000000001</v>
      </c>
      <c r="F98" s="204">
        <f t="shared" si="132"/>
        <v>-5.0211787543405713</v>
      </c>
      <c r="G98" s="205">
        <f t="shared" si="133"/>
        <v>9.9737045967856375</v>
      </c>
      <c r="H98" s="204">
        <f>SUM(H316:H318)</f>
        <v>58356.789999999994</v>
      </c>
      <c r="I98" s="178">
        <f t="shared" si="137"/>
        <v>-4.5935438516181311</v>
      </c>
      <c r="J98" s="226">
        <f t="shared" si="138"/>
        <v>3.8372796694960076</v>
      </c>
      <c r="K98" s="204">
        <f>SUM(K316:K318)</f>
        <v>945.82999999999993</v>
      </c>
      <c r="L98" s="204">
        <f t="shared" si="139"/>
        <v>-15.979995025405969</v>
      </c>
      <c r="M98" s="205">
        <f t="shared" si="140"/>
        <v>6.0942232192933155</v>
      </c>
      <c r="N98" s="204">
        <f>SUM(N316:N318)</f>
        <v>65771.900000000009</v>
      </c>
      <c r="O98" s="204">
        <f t="shared" si="141"/>
        <v>-1.2422515996055594</v>
      </c>
      <c r="P98" s="207">
        <f t="shared" si="142"/>
        <v>6.5420639470418651</v>
      </c>
      <c r="Q98" s="208">
        <f t="shared" si="143"/>
        <v>213.12920926593577</v>
      </c>
      <c r="R98" s="204">
        <f t="shared" si="131"/>
        <v>88.726021294808248</v>
      </c>
      <c r="S98" s="209"/>
      <c r="T98" s="204">
        <f>SUM(E96:E98)</f>
        <v>6150.92</v>
      </c>
      <c r="U98" s="204">
        <f t="shared" si="134"/>
        <v>48.749721891716732</v>
      </c>
      <c r="V98" s="205">
        <f t="shared" si="135"/>
        <v>9.168227035949128</v>
      </c>
      <c r="W98" s="204">
        <f>SUM(K96:K98)</f>
        <v>3113.0699999999997</v>
      </c>
      <c r="X98" s="204">
        <f>((W98/W97)-1)*100</f>
        <v>43.642143924992148</v>
      </c>
      <c r="Y98" s="207">
        <f t="shared" si="136"/>
        <v>7.6929729580134776</v>
      </c>
      <c r="Z98" s="204">
        <f>SUM(H96:H98)</f>
        <v>178995.90999999997</v>
      </c>
      <c r="AA98" s="204">
        <f t="shared" si="144"/>
        <v>48.373023609588643</v>
      </c>
      <c r="AB98" s="204">
        <f t="shared" si="145"/>
        <v>1.1316266105650064</v>
      </c>
      <c r="AC98" s="206">
        <f>SUM(N96:N98)</f>
        <v>198037.75</v>
      </c>
      <c r="AD98" s="204">
        <f t="shared" si="146"/>
        <v>49.727045945722217</v>
      </c>
      <c r="AE98" s="204">
        <f t="shared" si="147"/>
        <v>5.2565015921528957</v>
      </c>
    </row>
    <row r="99" spans="1:31" s="104" customFormat="1" ht="12" customHeight="1">
      <c r="A99" s="648"/>
      <c r="B99" s="327"/>
      <c r="C99" s="124" t="s">
        <v>3</v>
      </c>
      <c r="D99" s="310"/>
      <c r="E99" s="211">
        <f>SUM(E319:E321)</f>
        <v>1990.1799999999998</v>
      </c>
      <c r="F99" s="211">
        <f t="shared" si="132"/>
        <v>-1.27291848559411</v>
      </c>
      <c r="G99" s="220">
        <f t="shared" si="133"/>
        <v>9.7243356489138613</v>
      </c>
      <c r="H99" s="211">
        <f>SUM(H319:H321)</f>
        <v>61585.91</v>
      </c>
      <c r="I99" s="179">
        <f t="shared" si="137"/>
        <v>5.5334092228171095</v>
      </c>
      <c r="J99" s="227">
        <f t="shared" si="138"/>
        <v>4.7004245247493692</v>
      </c>
      <c r="K99" s="211">
        <f>SUM(K319:K321)</f>
        <v>1050.29</v>
      </c>
      <c r="L99" s="211">
        <f t="shared" si="139"/>
        <v>11.044267997420265</v>
      </c>
      <c r="M99" s="220">
        <f t="shared" si="140"/>
        <v>2.1732574541563299</v>
      </c>
      <c r="N99" s="211">
        <f>SUM(N319:N321)</f>
        <v>67518.87</v>
      </c>
      <c r="O99" s="211">
        <f t="shared" si="141"/>
        <v>2.6561038984733498</v>
      </c>
      <c r="P99" s="212">
        <f t="shared" si="142"/>
        <v>5.1712012381499139</v>
      </c>
      <c r="Q99" s="213">
        <f t="shared" si="143"/>
        <v>189.48861742947184</v>
      </c>
      <c r="R99" s="211">
        <f t="shared" si="131"/>
        <v>91.212886116133177</v>
      </c>
      <c r="S99" s="209"/>
      <c r="T99" s="211">
        <f>SUM(E96:E99)</f>
        <v>8141.1</v>
      </c>
      <c r="U99" s="211">
        <f t="shared" si="134"/>
        <v>32.355810187744268</v>
      </c>
      <c r="V99" s="220">
        <f t="shared" si="135"/>
        <v>9.3036525848700702</v>
      </c>
      <c r="W99" s="211">
        <f>SUM(K96:K99)</f>
        <v>4163.3599999999997</v>
      </c>
      <c r="X99" s="211">
        <f>((W99/W98)-1)*100</f>
        <v>33.738078488437459</v>
      </c>
      <c r="Y99" s="212">
        <f t="shared" si="136"/>
        <v>6.2450237837617051</v>
      </c>
      <c r="Z99" s="211">
        <f>SUM(H96:H99)</f>
        <v>240581.81999999998</v>
      </c>
      <c r="AA99" s="211">
        <f t="shared" si="144"/>
        <v>34.406322468485449</v>
      </c>
      <c r="AB99" s="211">
        <f t="shared" si="145"/>
        <v>2.0218215977603871</v>
      </c>
      <c r="AC99" s="210">
        <f>SUM(N96:N99)</f>
        <v>265556.62</v>
      </c>
      <c r="AD99" s="211">
        <f t="shared" si="146"/>
        <v>34.093939160589336</v>
      </c>
      <c r="AE99" s="211">
        <f t="shared" si="147"/>
        <v>5.2348005088394878</v>
      </c>
    </row>
    <row r="100" spans="1:31" s="104" customFormat="1" ht="12" customHeight="1">
      <c r="A100" s="647">
        <v>2015</v>
      </c>
      <c r="B100" s="329"/>
      <c r="C100" s="94" t="s">
        <v>0</v>
      </c>
      <c r="D100" s="312"/>
      <c r="E100" s="204">
        <f>SUM(E322:E324)</f>
        <v>2188.79</v>
      </c>
      <c r="F100" s="204">
        <f t="shared" si="132"/>
        <v>9.9794993417680935</v>
      </c>
      <c r="G100" s="205">
        <f t="shared" si="133"/>
        <v>8.7505651696502706</v>
      </c>
      <c r="H100" s="204">
        <f>SUM(H322:H324)</f>
        <v>61568.960501139984</v>
      </c>
      <c r="I100" s="178">
        <f t="shared" si="137"/>
        <v>-2.752171537291348E-2</v>
      </c>
      <c r="J100" s="226">
        <f t="shared" si="138"/>
        <v>3.524883385228339</v>
      </c>
      <c r="K100" s="204">
        <f>SUM(K322:K324)</f>
        <v>1132.73</v>
      </c>
      <c r="L100" s="204">
        <f t="shared" si="139"/>
        <v>7.8492606803835185</v>
      </c>
      <c r="M100" s="205">
        <f t="shared" si="140"/>
        <v>8.7573930409401655</v>
      </c>
      <c r="N100" s="204">
        <f>SUM(N322:N324)</f>
        <v>67725.805337130005</v>
      </c>
      <c r="O100" s="204">
        <f t="shared" si="141"/>
        <v>0.30648519018463549</v>
      </c>
      <c r="P100" s="207">
        <f t="shared" si="142"/>
        <v>3.1358174627078572</v>
      </c>
      <c r="Q100" s="208">
        <f t="shared" si="143"/>
        <v>193.2313967141331</v>
      </c>
      <c r="R100" s="204">
        <f>(H100/N100)*100</f>
        <v>90.909159654370924</v>
      </c>
      <c r="S100" s="209"/>
      <c r="T100" s="204">
        <f>E100</f>
        <v>2188.79</v>
      </c>
      <c r="U100" s="204">
        <f t="shared" si="134"/>
        <v>-73.114321160531134</v>
      </c>
      <c r="V100" s="205">
        <f t="shared" si="135"/>
        <v>8.7505651696502706</v>
      </c>
      <c r="W100" s="204">
        <f>K100</f>
        <v>1132.73</v>
      </c>
      <c r="X100" s="204" t="s">
        <v>20</v>
      </c>
      <c r="Y100" s="207">
        <f t="shared" si="136"/>
        <v>8.7573930409401655</v>
      </c>
      <c r="Z100" s="204">
        <f>SUM(N100)</f>
        <v>67725.805337130005</v>
      </c>
      <c r="AA100" s="204" t="s">
        <v>20</v>
      </c>
      <c r="AB100" s="204">
        <f t="shared" si="145"/>
        <v>13.877285609966417</v>
      </c>
      <c r="AC100" s="206">
        <f>SUM(N100)</f>
        <v>67725.805337130005</v>
      </c>
      <c r="AD100" s="204" t="s">
        <v>20</v>
      </c>
      <c r="AE100" s="204">
        <f t="shared" si="147"/>
        <v>3.1358174627078572</v>
      </c>
    </row>
    <row r="101" spans="1:31" s="104" customFormat="1" ht="12" customHeight="1">
      <c r="A101" s="649"/>
      <c r="B101" s="327"/>
      <c r="C101" s="124" t="s">
        <v>1</v>
      </c>
      <c r="D101" s="310"/>
      <c r="E101" s="204">
        <f>SUM(E325:E327)</f>
        <v>2401</v>
      </c>
      <c r="F101" s="204">
        <f t="shared" ref="F101:F106" si="148">((E101/E100)-1)*100</f>
        <v>9.6953111079637555</v>
      </c>
      <c r="G101" s="205">
        <f t="shared" ref="G101:G106" si="149">((E101/E97)-1)*100</f>
        <v>13.126116066170068</v>
      </c>
      <c r="H101" s="204">
        <f>SUM(H325:H327)</f>
        <v>64392.388122950069</v>
      </c>
      <c r="I101" s="178">
        <f t="shared" si="137"/>
        <v>4.5857971270406805</v>
      </c>
      <c r="J101" s="226">
        <f t="shared" si="138"/>
        <v>5.2739459065829664</v>
      </c>
      <c r="K101" s="204">
        <f>SUM(K325:K327)</f>
        <v>1178.24</v>
      </c>
      <c r="L101" s="204">
        <f t="shared" si="139"/>
        <v>4.0177270841242008</v>
      </c>
      <c r="M101" s="205">
        <f t="shared" si="140"/>
        <v>4.6654585509718238</v>
      </c>
      <c r="N101" s="204">
        <f>SUM(N325:N327)</f>
        <v>69934.820882040047</v>
      </c>
      <c r="O101" s="204">
        <f t="shared" si="141"/>
        <v>3.2617043590901007</v>
      </c>
      <c r="P101" s="207">
        <f t="shared" si="142"/>
        <v>5.008452623311177</v>
      </c>
      <c r="Q101" s="208">
        <f t="shared" si="143"/>
        <v>203.77851711026616</v>
      </c>
      <c r="R101" s="204">
        <f>(H101/N101)*100</f>
        <v>92.074859577550825</v>
      </c>
      <c r="S101" s="209"/>
      <c r="T101" s="204">
        <f>SUM(E100:E101)</f>
        <v>4589.79</v>
      </c>
      <c r="U101" s="204">
        <f>((T101/T100)-1)*100</f>
        <v>109.69531110796376</v>
      </c>
      <c r="V101" s="205">
        <f t="shared" ref="V101:V106" si="150">((T101/T97)-1)*100</f>
        <v>10.996401520647737</v>
      </c>
      <c r="W101" s="204">
        <f>SUM(K100:K101)</f>
        <v>2310.9700000000003</v>
      </c>
      <c r="X101" s="204">
        <f>((W101/W100)-1)*100</f>
        <v>104.01772708412422</v>
      </c>
      <c r="Y101" s="207">
        <f t="shared" ref="Y101:Y106" si="151">((W101/W97)-1)*100</f>
        <v>6.6319373950278093</v>
      </c>
      <c r="Z101" s="204">
        <f>SUM(N100:N101)</f>
        <v>137660.62621917005</v>
      </c>
      <c r="AA101" s="204">
        <f t="shared" si="144"/>
        <v>103.26170435909007</v>
      </c>
      <c r="AB101" s="204">
        <f t="shared" si="145"/>
        <v>14.109441629854436</v>
      </c>
      <c r="AC101" s="206">
        <f>SUM(N100:N101)</f>
        <v>137660.62621917005</v>
      </c>
      <c r="AD101" s="204">
        <f t="shared" si="146"/>
        <v>103.26170435909007</v>
      </c>
      <c r="AE101" s="204">
        <f t="shared" si="147"/>
        <v>4.078737042985825</v>
      </c>
    </row>
    <row r="102" spans="1:31" s="104" customFormat="1" ht="12" customHeight="1">
      <c r="A102" s="649"/>
      <c r="B102" s="327"/>
      <c r="C102" s="124" t="s">
        <v>2</v>
      </c>
      <c r="D102" s="310"/>
      <c r="E102" s="204">
        <f>SUM(E328:E330)</f>
        <v>1877.48</v>
      </c>
      <c r="F102" s="204">
        <f t="shared" si="148"/>
        <v>-21.804248229904211</v>
      </c>
      <c r="G102" s="205">
        <f t="shared" si="149"/>
        <v>-6.8636399714263057</v>
      </c>
      <c r="H102" s="204">
        <f>SUM(H328:H330)</f>
        <v>60162.973176650063</v>
      </c>
      <c r="I102" s="178">
        <f t="shared" si="137"/>
        <v>-6.568190852347966</v>
      </c>
      <c r="J102" s="226">
        <f t="shared" si="138"/>
        <v>3.0950694454751071</v>
      </c>
      <c r="K102" s="204">
        <f>SUM(K328:K330)</f>
        <v>1082.97</v>
      </c>
      <c r="L102" s="204">
        <f t="shared" si="139"/>
        <v>-8.0857889733840338</v>
      </c>
      <c r="M102" s="205">
        <f t="shared" si="140"/>
        <v>14.499434359240038</v>
      </c>
      <c r="N102" s="204">
        <f>SUM(N328:N330)</f>
        <v>67945.300675859937</v>
      </c>
      <c r="O102" s="204">
        <f t="shared" si="141"/>
        <v>-2.8448206216697969</v>
      </c>
      <c r="P102" s="207">
        <f t="shared" si="142"/>
        <v>3.3044517124485084</v>
      </c>
      <c r="Q102" s="208">
        <f t="shared" si="143"/>
        <v>173.36398976887634</v>
      </c>
      <c r="R102" s="204">
        <f>(H102/N102)*100</f>
        <v>88.546187268584958</v>
      </c>
      <c r="S102" s="209"/>
      <c r="T102" s="204">
        <f>SUM(E100:E102)</f>
        <v>6467.27</v>
      </c>
      <c r="U102" s="204">
        <f>((T102/T101)-1)*100</f>
        <v>40.905575200608311</v>
      </c>
      <c r="V102" s="205">
        <f t="shared" si="150"/>
        <v>5.1431330597699221</v>
      </c>
      <c r="W102" s="204">
        <f>SUM(K100:K102)</f>
        <v>3393.9400000000005</v>
      </c>
      <c r="X102" s="204">
        <f>((W102/W101)-1)*100</f>
        <v>46.862140140287423</v>
      </c>
      <c r="Y102" s="207">
        <f t="shared" si="151"/>
        <v>9.0222834693727059</v>
      </c>
      <c r="Z102" s="204">
        <f>SUM(N100:N102)</f>
        <v>205605.92689502999</v>
      </c>
      <c r="AA102" s="204">
        <f t="shared" si="144"/>
        <v>49.357105616884198</v>
      </c>
      <c r="AB102" s="204">
        <f t="shared" si="145"/>
        <v>14.866270908106237</v>
      </c>
      <c r="AC102" s="206">
        <f>SUM(N100:N102)</f>
        <v>205605.92689502999</v>
      </c>
      <c r="AD102" s="204">
        <f t="shared" si="146"/>
        <v>49.357105616884198</v>
      </c>
      <c r="AE102" s="204">
        <f t="shared" si="147"/>
        <v>3.8215829532652235</v>
      </c>
    </row>
    <row r="103" spans="1:31" s="104" customFormat="1" ht="12" customHeight="1">
      <c r="A103" s="649"/>
      <c r="B103" s="327"/>
      <c r="C103" s="124" t="s">
        <v>3</v>
      </c>
      <c r="D103" s="310"/>
      <c r="E103" s="204">
        <f>SUM(E331:E333)</f>
        <v>2072.44</v>
      </c>
      <c r="F103" s="204">
        <f t="shared" si="148"/>
        <v>10.38413192151182</v>
      </c>
      <c r="G103" s="205">
        <f t="shared" si="149"/>
        <v>4.1332944758765588</v>
      </c>
      <c r="H103" s="204">
        <f>SUM(H331:H333)</f>
        <v>63670.093850219972</v>
      </c>
      <c r="I103" s="178">
        <f t="shared" ref="I103:I108" si="152">((H103/H102)-1)*100</f>
        <v>5.8293672808894081</v>
      </c>
      <c r="J103" s="226">
        <f t="shared" ref="J103:J108" si="153">((H103/H99)-1)*100</f>
        <v>3.3841894196577904</v>
      </c>
      <c r="K103" s="204">
        <f>SUM(K331:K333)</f>
        <v>1184.25</v>
      </c>
      <c r="L103" s="204">
        <f t="shared" ref="L103:L108" si="154">((K103/K102)-1)*100</f>
        <v>9.3520596138397138</v>
      </c>
      <c r="M103" s="205">
        <f t="shared" ref="M103:M108" si="155">((K103/K99)-1)*100</f>
        <v>12.754572546629973</v>
      </c>
      <c r="N103" s="204">
        <f>SUM(N331:N333)</f>
        <v>69166.403321810139</v>
      </c>
      <c r="O103" s="204">
        <f t="shared" ref="O103:O108" si="156">((N103/N102)-1)*100</f>
        <v>1.7971848439903182</v>
      </c>
      <c r="P103" s="207">
        <f t="shared" ref="P103:P108" si="157">((N103/N99)-1)*100</f>
        <v>2.4401079606488407</v>
      </c>
      <c r="Q103" s="208">
        <f t="shared" ref="Q103:Q108" si="158">E103/K103*100</f>
        <v>175.00021110407431</v>
      </c>
      <c r="R103" s="204">
        <f>(H103/N103)*100</f>
        <v>92.053498219334145</v>
      </c>
      <c r="S103" s="209"/>
      <c r="T103" s="204">
        <f>SUM(E100:E103)</f>
        <v>8539.7100000000009</v>
      </c>
      <c r="U103" s="204">
        <f>((T103/T102)-1)*100</f>
        <v>32.045051466847681</v>
      </c>
      <c r="V103" s="205">
        <f t="shared" si="150"/>
        <v>4.8962670892140014</v>
      </c>
      <c r="W103" s="204">
        <f>SUM(K100:K103)</f>
        <v>4578.1900000000005</v>
      </c>
      <c r="X103" s="204">
        <f>((W103/W102)-1)*100</f>
        <v>34.893074126236769</v>
      </c>
      <c r="Y103" s="207">
        <f t="shared" si="151"/>
        <v>9.9638272933400209</v>
      </c>
      <c r="Z103" s="204">
        <f>SUM(N100:N103)</f>
        <v>274772.33021684014</v>
      </c>
      <c r="AA103" s="204">
        <f>((Z103/Z102)-1)*100</f>
        <v>33.640276993144447</v>
      </c>
      <c r="AB103" s="204">
        <f t="shared" ref="AB103:AB108" si="159">((Z103/Z99)-1)*100</f>
        <v>14.211593468218076</v>
      </c>
      <c r="AC103" s="206">
        <f>SUM(N100:N103)</f>
        <v>274772.33021684014</v>
      </c>
      <c r="AD103" s="204">
        <f>((AC103/AC102)-1)*100</f>
        <v>33.640276993144447</v>
      </c>
      <c r="AE103" s="204">
        <f t="shared" ref="AE103:AE108" si="160">((AC103/AC99)-1)*100</f>
        <v>3.4703372172910418</v>
      </c>
    </row>
    <row r="104" spans="1:31" s="104" customFormat="1" ht="12" customHeight="1">
      <c r="A104" s="647">
        <v>2016</v>
      </c>
      <c r="B104" s="329"/>
      <c r="C104" s="94" t="s">
        <v>0</v>
      </c>
      <c r="D104" s="312"/>
      <c r="E104" s="218">
        <f>SUM(E334:E336)</f>
        <v>2009.06</v>
      </c>
      <c r="F104" s="215">
        <f t="shared" si="148"/>
        <v>-3.0582308776128664</v>
      </c>
      <c r="G104" s="216">
        <f t="shared" si="149"/>
        <v>-8.2113861996811028</v>
      </c>
      <c r="H104" s="215">
        <f>SUM(H334:H336)</f>
        <v>61792.480000000003</v>
      </c>
      <c r="I104" s="180">
        <f t="shared" si="152"/>
        <v>-2.948972958382845</v>
      </c>
      <c r="J104" s="225">
        <f t="shared" si="153"/>
        <v>0.36303926043363965</v>
      </c>
      <c r="K104" s="215">
        <f>SUM(K334:K336)</f>
        <v>1121.22</v>
      </c>
      <c r="L104" s="215">
        <f t="shared" si="154"/>
        <v>-5.3223559214692795</v>
      </c>
      <c r="M104" s="216">
        <f t="shared" si="155"/>
        <v>-1.016129174648861</v>
      </c>
      <c r="N104" s="215">
        <f>SUM(N334:N336)</f>
        <v>66720.740000000005</v>
      </c>
      <c r="O104" s="215">
        <f t="shared" si="156"/>
        <v>-3.5359122411370847</v>
      </c>
      <c r="P104" s="217">
        <f t="shared" si="157"/>
        <v>-1.4840212414262477</v>
      </c>
      <c r="Q104" s="221">
        <f t="shared" si="158"/>
        <v>179.18517329337683</v>
      </c>
      <c r="R104" s="215">
        <f t="shared" ref="R104:R109" si="161">(H104/N104)*100</f>
        <v>92.613601108141182</v>
      </c>
      <c r="S104" s="209"/>
      <c r="T104" s="215">
        <f>E104</f>
        <v>2009.06</v>
      </c>
      <c r="U104" s="215" t="s">
        <v>20</v>
      </c>
      <c r="V104" s="216">
        <f t="shared" si="150"/>
        <v>-8.2113861996811028</v>
      </c>
      <c r="W104" s="215">
        <f>K104</f>
        <v>1121.22</v>
      </c>
      <c r="X104" s="215" t="s">
        <v>20</v>
      </c>
      <c r="Y104" s="217">
        <f t="shared" si="151"/>
        <v>-1.016129174648861</v>
      </c>
      <c r="Z104" s="215">
        <f>SUM(N104)</f>
        <v>66720.740000000005</v>
      </c>
      <c r="AA104" s="215" t="s">
        <v>20</v>
      </c>
      <c r="AB104" s="215">
        <f t="shared" si="159"/>
        <v>-1.4840212414262477</v>
      </c>
      <c r="AC104" s="218">
        <f>SUM(N104)</f>
        <v>66720.740000000005</v>
      </c>
      <c r="AD104" s="215" t="s">
        <v>20</v>
      </c>
      <c r="AE104" s="215">
        <f t="shared" si="160"/>
        <v>-1.4840212414262477</v>
      </c>
    </row>
    <row r="105" spans="1:31" s="104" customFormat="1" ht="12" customHeight="1">
      <c r="A105" s="649"/>
      <c r="B105" s="327"/>
      <c r="C105" s="124" t="s">
        <v>1</v>
      </c>
      <c r="D105" s="310"/>
      <c r="E105" s="206">
        <f>SUM(E337:E339)</f>
        <v>2458.25</v>
      </c>
      <c r="F105" s="204">
        <f t="shared" si="148"/>
        <v>22.358217275740898</v>
      </c>
      <c r="G105" s="205">
        <f t="shared" si="149"/>
        <v>2.3844231570179009</v>
      </c>
      <c r="H105" s="204">
        <f>SUM(H337:H339)</f>
        <v>67321.23</v>
      </c>
      <c r="I105" s="178">
        <f t="shared" si="152"/>
        <v>8.9472861422619676</v>
      </c>
      <c r="J105" s="226">
        <f t="shared" si="153"/>
        <v>4.5484287233727549</v>
      </c>
      <c r="K105" s="204">
        <f>SUM(K337:K339)</f>
        <v>1289.77</v>
      </c>
      <c r="L105" s="204">
        <f t="shared" si="154"/>
        <v>15.032732202422361</v>
      </c>
      <c r="M105" s="205">
        <f t="shared" si="155"/>
        <v>9.4658134166214047</v>
      </c>
      <c r="N105" s="204">
        <f>SUM(N337:N339)</f>
        <v>70066.820000000007</v>
      </c>
      <c r="O105" s="204">
        <f t="shared" si="156"/>
        <v>5.0150522910866968</v>
      </c>
      <c r="P105" s="207">
        <f t="shared" si="157"/>
        <v>0.18874591554700615</v>
      </c>
      <c r="Q105" s="208">
        <f t="shared" si="158"/>
        <v>190.59599773603045</v>
      </c>
      <c r="R105" s="204">
        <f t="shared" si="161"/>
        <v>96.081469089078098</v>
      </c>
      <c r="S105" s="209"/>
      <c r="T105" s="204">
        <f>SUM(E104:E105)</f>
        <v>4467.3099999999995</v>
      </c>
      <c r="U105" s="204">
        <f t="shared" ref="U105:U110" si="162">((T105/T104)-1)*100</f>
        <v>122.35821727574088</v>
      </c>
      <c r="V105" s="205">
        <f t="shared" si="150"/>
        <v>-2.6685316757411703</v>
      </c>
      <c r="W105" s="204">
        <f>SUM(K104:K105)</f>
        <v>2410.9899999999998</v>
      </c>
      <c r="X105" s="204">
        <f t="shared" ref="X105:X110" si="163">((W105/W104)-1)*100</f>
        <v>115.03273220242232</v>
      </c>
      <c r="Y105" s="207">
        <f t="shared" si="151"/>
        <v>4.3280527224498488</v>
      </c>
      <c r="Z105" s="204">
        <f>SUM(N104:N105)</f>
        <v>136787.56</v>
      </c>
      <c r="AA105" s="204">
        <f t="shared" ref="AA105:AA110" si="164">((Z105/Z104)-1)*100</f>
        <v>105.0150522910867</v>
      </c>
      <c r="AB105" s="204">
        <f t="shared" si="159"/>
        <v>-0.63421636465610387</v>
      </c>
      <c r="AC105" s="206">
        <f>SUM(N104:N105)</f>
        <v>136787.56</v>
      </c>
      <c r="AD105" s="204">
        <f>((AC105/AC104)-1)*100</f>
        <v>105.0150522910867</v>
      </c>
      <c r="AE105" s="204">
        <f t="shared" si="160"/>
        <v>-0.63421636465610387</v>
      </c>
    </row>
    <row r="106" spans="1:31" s="104" customFormat="1" ht="12" customHeight="1">
      <c r="A106" s="649"/>
      <c r="B106" s="327"/>
      <c r="C106" s="124" t="s">
        <v>2</v>
      </c>
      <c r="D106" s="310"/>
      <c r="E106" s="206">
        <f>SUM(E340:E342)</f>
        <v>1898.31</v>
      </c>
      <c r="F106" s="204">
        <f t="shared" si="148"/>
        <v>-22.777992474321163</v>
      </c>
      <c r="G106" s="205">
        <f t="shared" si="149"/>
        <v>1.1094658797963231</v>
      </c>
      <c r="H106" s="204">
        <f>SUM(H340:H342)</f>
        <v>61119.670000000006</v>
      </c>
      <c r="I106" s="178">
        <f t="shared" si="152"/>
        <v>-9.2118934844178995</v>
      </c>
      <c r="J106" s="226">
        <f t="shared" si="153"/>
        <v>1.5901754398687906</v>
      </c>
      <c r="K106" s="204">
        <f>SUM(K340:K342)</f>
        <v>1006.55</v>
      </c>
      <c r="L106" s="204">
        <f t="shared" si="154"/>
        <v>-21.958953922017109</v>
      </c>
      <c r="M106" s="205">
        <f t="shared" si="155"/>
        <v>-7.056520494565877</v>
      </c>
      <c r="N106" s="204">
        <f>SUM(N340:N342)</f>
        <v>65556.709999999992</v>
      </c>
      <c r="O106" s="204">
        <f t="shared" si="156"/>
        <v>-6.4368698336816355</v>
      </c>
      <c r="P106" s="207">
        <f t="shared" si="157"/>
        <v>-3.5154611902520894</v>
      </c>
      <c r="Q106" s="208">
        <f t="shared" si="158"/>
        <v>188.59569817694103</v>
      </c>
      <c r="R106" s="204">
        <f t="shared" si="161"/>
        <v>93.231753088280385</v>
      </c>
      <c r="S106" s="209"/>
      <c r="T106" s="204">
        <f>SUM(E104:E106)</f>
        <v>6365.619999999999</v>
      </c>
      <c r="U106" s="204">
        <f t="shared" si="162"/>
        <v>42.493357300030652</v>
      </c>
      <c r="V106" s="205">
        <f t="shared" si="150"/>
        <v>-1.5717605728537976</v>
      </c>
      <c r="W106" s="204">
        <f>SUM(K104:K106)</f>
        <v>3417.54</v>
      </c>
      <c r="X106" s="204">
        <f t="shared" si="163"/>
        <v>41.748410404024902</v>
      </c>
      <c r="Y106" s="207">
        <f t="shared" si="151"/>
        <v>0.69535701868623789</v>
      </c>
      <c r="Z106" s="204">
        <f>SUM(N104:N106)</f>
        <v>202344.27</v>
      </c>
      <c r="AA106" s="204">
        <f t="shared" si="164"/>
        <v>47.925929814085436</v>
      </c>
      <c r="AB106" s="204">
        <f t="shared" si="159"/>
        <v>-1.5863632650508164</v>
      </c>
      <c r="AC106" s="206">
        <f>SUM(N104:N106)</f>
        <v>202344.27</v>
      </c>
      <c r="AD106" s="204">
        <f>((AC106/AC105)-1)*100</f>
        <v>47.925929814085436</v>
      </c>
      <c r="AE106" s="204">
        <f t="shared" si="160"/>
        <v>-1.5863632650508164</v>
      </c>
    </row>
    <row r="107" spans="1:31" s="104" customFormat="1" ht="12" customHeight="1">
      <c r="A107" s="648"/>
      <c r="B107" s="328"/>
      <c r="C107" s="127" t="s">
        <v>3</v>
      </c>
      <c r="D107" s="311"/>
      <c r="E107" s="210">
        <f>SUM(E343:E345)</f>
        <v>2071.6</v>
      </c>
      <c r="F107" s="211">
        <f t="shared" ref="F107:F112" si="165">((E107/E106)-1)*100</f>
        <v>9.1286460061844377</v>
      </c>
      <c r="G107" s="220">
        <f t="shared" ref="G107:G112" si="166">((E107/E103)-1)*100</f>
        <v>-4.0531933373233464E-2</v>
      </c>
      <c r="H107" s="211">
        <f>SUM(H343:H345)</f>
        <v>66159.989999999991</v>
      </c>
      <c r="I107" s="179">
        <f t="shared" si="152"/>
        <v>8.2466413840257768</v>
      </c>
      <c r="J107" s="227">
        <f t="shared" si="153"/>
        <v>3.9106211397101909</v>
      </c>
      <c r="K107" s="211">
        <f>SUM(K343:K345)</f>
        <v>1124.77</v>
      </c>
      <c r="L107" s="211">
        <f t="shared" si="154"/>
        <v>11.745069792856789</v>
      </c>
      <c r="M107" s="220">
        <f t="shared" si="155"/>
        <v>-5.0225881359510227</v>
      </c>
      <c r="N107" s="211">
        <f>SUM(N343:N345)</f>
        <v>71434.34</v>
      </c>
      <c r="O107" s="211">
        <f t="shared" si="156"/>
        <v>8.9657183833661058</v>
      </c>
      <c r="P107" s="212">
        <f t="shared" si="157"/>
        <v>3.2789570792597589</v>
      </c>
      <c r="Q107" s="213">
        <f t="shared" si="158"/>
        <v>184.1798767748073</v>
      </c>
      <c r="R107" s="211">
        <f t="shared" si="161"/>
        <v>92.616506290951932</v>
      </c>
      <c r="S107" s="228"/>
      <c r="T107" s="211">
        <f>SUM(E104:E107)</f>
        <v>8437.2199999999993</v>
      </c>
      <c r="U107" s="211">
        <f t="shared" si="162"/>
        <v>32.543569990040268</v>
      </c>
      <c r="V107" s="220">
        <f t="shared" ref="V107:V112" si="167">((T107/T103)-1)*100</f>
        <v>-1.2001578507935484</v>
      </c>
      <c r="W107" s="211">
        <f>SUM(K104:K107)</f>
        <v>4542.3099999999995</v>
      </c>
      <c r="X107" s="211">
        <f t="shared" si="163"/>
        <v>32.91168501319661</v>
      </c>
      <c r="Y107" s="212">
        <f t="shared" ref="Y107:Y115" si="168">((W107/W103)-1)*100</f>
        <v>-0.78371583529738276</v>
      </c>
      <c r="Z107" s="211">
        <f>SUM(N104:N107)</f>
        <v>273778.61</v>
      </c>
      <c r="AA107" s="211">
        <f t="shared" si="164"/>
        <v>35.303366880613908</v>
      </c>
      <c r="AB107" s="211">
        <f t="shared" si="159"/>
        <v>-0.36165221441909479</v>
      </c>
      <c r="AC107" s="210">
        <f>SUM(N104:N107)</f>
        <v>273778.61</v>
      </c>
      <c r="AD107" s="211">
        <f>((AC107/AC106)-1)*100</f>
        <v>35.303366880613908</v>
      </c>
      <c r="AE107" s="211">
        <f t="shared" si="160"/>
        <v>-0.36165221441909479</v>
      </c>
    </row>
    <row r="108" spans="1:31" s="104" customFormat="1" ht="12" customHeight="1">
      <c r="A108" s="647">
        <v>2017</v>
      </c>
      <c r="B108" s="327"/>
      <c r="C108" s="124" t="s">
        <v>0</v>
      </c>
      <c r="D108" s="310"/>
      <c r="E108" s="206">
        <f>SUM(E346:E348)</f>
        <v>2167.31</v>
      </c>
      <c r="F108" s="204">
        <f t="shared" si="165"/>
        <v>4.6201004054836847</v>
      </c>
      <c r="G108" s="205">
        <f t="shared" si="166"/>
        <v>7.876818014394793</v>
      </c>
      <c r="H108" s="204">
        <f>SUM(H346:H348)</f>
        <v>70942.600000000006</v>
      </c>
      <c r="I108" s="178">
        <f t="shared" si="152"/>
        <v>7.2288553852562831</v>
      </c>
      <c r="J108" s="226">
        <f t="shared" si="153"/>
        <v>14.807821275339661</v>
      </c>
      <c r="K108" s="204">
        <f>SUM(K346:K348)</f>
        <v>1212.05</v>
      </c>
      <c r="L108" s="204">
        <f t="shared" si="154"/>
        <v>7.759808671995172</v>
      </c>
      <c r="M108" s="205">
        <f t="shared" si="155"/>
        <v>8.1009971281282844</v>
      </c>
      <c r="N108" s="204">
        <f>SUM(N346:N348)</f>
        <v>77794.100000000006</v>
      </c>
      <c r="O108" s="204">
        <f t="shared" si="156"/>
        <v>8.9029449981619546</v>
      </c>
      <c r="P108" s="207">
        <f t="shared" si="157"/>
        <v>16.596578515166339</v>
      </c>
      <c r="Q108" s="208">
        <f t="shared" si="158"/>
        <v>178.81358029784252</v>
      </c>
      <c r="R108" s="204">
        <f t="shared" si="161"/>
        <v>91.192776830119499</v>
      </c>
      <c r="S108" s="209"/>
      <c r="T108" s="204">
        <f>SUM(E108)</f>
        <v>2167.31</v>
      </c>
      <c r="U108" s="204">
        <f t="shared" si="162"/>
        <v>-74.312510518867583</v>
      </c>
      <c r="V108" s="205">
        <f t="shared" si="167"/>
        <v>7.876818014394793</v>
      </c>
      <c r="W108" s="204">
        <f>SUM(K108)</f>
        <v>1212.05</v>
      </c>
      <c r="X108" s="204" t="s">
        <v>20</v>
      </c>
      <c r="Y108" s="207">
        <f t="shared" si="168"/>
        <v>8.1009971281282844</v>
      </c>
      <c r="Z108" s="204">
        <f>SUM(N108)</f>
        <v>77794.100000000006</v>
      </c>
      <c r="AA108" s="204">
        <f t="shared" si="164"/>
        <v>-71.585033615299594</v>
      </c>
      <c r="AB108" s="204">
        <f t="shared" si="159"/>
        <v>16.596578515166339</v>
      </c>
      <c r="AC108" s="206">
        <f>SUM(N108)</f>
        <v>77794.100000000006</v>
      </c>
      <c r="AD108" s="204" t="s">
        <v>20</v>
      </c>
      <c r="AE108" s="204">
        <f t="shared" si="160"/>
        <v>16.596578515166339</v>
      </c>
    </row>
    <row r="109" spans="1:31" s="104" customFormat="1" ht="12" customHeight="1">
      <c r="A109" s="649"/>
      <c r="B109" s="327"/>
      <c r="C109" s="124" t="s">
        <v>1</v>
      </c>
      <c r="D109" s="310"/>
      <c r="E109" s="206">
        <f>SUM(E349:E351)</f>
        <v>2242.2600000000002</v>
      </c>
      <c r="F109" s="204">
        <f t="shared" si="165"/>
        <v>3.4582039486737104</v>
      </c>
      <c r="G109" s="205">
        <f t="shared" si="166"/>
        <v>-8.7863317400589729</v>
      </c>
      <c r="H109" s="204">
        <f>SUM(H349:H351)</f>
        <v>70369.7</v>
      </c>
      <c r="I109" s="178">
        <f t="shared" ref="I109:I115" si="169">((H109/H108)-1)*100</f>
        <v>-0.8075542762740695</v>
      </c>
      <c r="J109" s="226">
        <f t="shared" ref="J109:J115" si="170">((H109/H105)-1)*100</f>
        <v>4.5282446562547873</v>
      </c>
      <c r="K109" s="204">
        <f>SUM(K349:K351)</f>
        <v>1220.07</v>
      </c>
      <c r="L109" s="204">
        <f t="shared" ref="L109:L115" si="171">((K109/K108)-1)*100</f>
        <v>0.66168887422135558</v>
      </c>
      <c r="M109" s="205">
        <f t="shared" ref="M109:M115" si="172">((K109/K105)-1)*100</f>
        <v>-5.4040642905324283</v>
      </c>
      <c r="N109" s="204">
        <f>SUM(N349:N351)</f>
        <v>74905.899999999994</v>
      </c>
      <c r="O109" s="204">
        <f t="shared" ref="O109:O115" si="173">((N109/N108)-1)*100</f>
        <v>-3.7126208799896254</v>
      </c>
      <c r="P109" s="207">
        <f t="shared" ref="P109:P115" si="174">((N109/N105)-1)*100</f>
        <v>6.906378796697199</v>
      </c>
      <c r="Q109" s="208">
        <f t="shared" ref="Q109:Q137" si="175">E109/K109*100</f>
        <v>183.78125845238392</v>
      </c>
      <c r="R109" s="204">
        <f t="shared" si="161"/>
        <v>93.944135241683242</v>
      </c>
      <c r="S109" s="209"/>
      <c r="T109" s="204">
        <f>SUM(E108:E109)</f>
        <v>4409.57</v>
      </c>
      <c r="U109" s="204">
        <f t="shared" si="162"/>
        <v>103.45820394867368</v>
      </c>
      <c r="V109" s="205">
        <f t="shared" si="167"/>
        <v>-1.292500408523245</v>
      </c>
      <c r="W109" s="204">
        <f>SUM(K108:K109)</f>
        <v>2432.12</v>
      </c>
      <c r="X109" s="204">
        <f t="shared" si="163"/>
        <v>100.66168887422138</v>
      </c>
      <c r="Y109" s="207">
        <f t="shared" si="168"/>
        <v>0.87640346911435074</v>
      </c>
      <c r="Z109" s="204">
        <f>SUM(N108:N109)</f>
        <v>152700</v>
      </c>
      <c r="AA109" s="204">
        <f t="shared" si="164"/>
        <v>96.287379120010371</v>
      </c>
      <c r="AB109" s="204">
        <f t="shared" ref="AB109:AB115" si="176">((Z109/Z105)-1)*100</f>
        <v>11.632958435694007</v>
      </c>
      <c r="AC109" s="206">
        <f>SUM(N108:N109)</f>
        <v>152700</v>
      </c>
      <c r="AD109" s="204">
        <f>((AC109/AC108)-1)*100</f>
        <v>96.287379120010371</v>
      </c>
      <c r="AE109" s="204">
        <f t="shared" ref="AE109:AE115" si="177">((AC109/AC105)-1)*100</f>
        <v>11.632958435694007</v>
      </c>
    </row>
    <row r="110" spans="1:31" s="104" customFormat="1" ht="12" customHeight="1">
      <c r="A110" s="649"/>
      <c r="B110" s="327"/>
      <c r="C110" s="124" t="s">
        <v>2</v>
      </c>
      <c r="D110" s="310"/>
      <c r="E110" s="206">
        <f>SUM(E352:E354)</f>
        <v>1601.37</v>
      </c>
      <c r="F110" s="204">
        <f t="shared" si="165"/>
        <v>-28.582323191779736</v>
      </c>
      <c r="G110" s="205">
        <f t="shared" si="166"/>
        <v>-15.642334497526756</v>
      </c>
      <c r="H110" s="204">
        <f>SUM(H352:H354)</f>
        <v>63983.9</v>
      </c>
      <c r="I110" s="178">
        <f t="shared" si="169"/>
        <v>-9.0746443426645165</v>
      </c>
      <c r="J110" s="226">
        <f t="shared" si="170"/>
        <v>4.6862654853993657</v>
      </c>
      <c r="K110" s="204">
        <f>SUM(K352:K354)</f>
        <v>910.18000000000006</v>
      </c>
      <c r="L110" s="204">
        <f t="shared" si="171"/>
        <v>-25.399362331669483</v>
      </c>
      <c r="M110" s="205">
        <f t="shared" si="172"/>
        <v>-9.5742884109085384</v>
      </c>
      <c r="N110" s="204">
        <f>SUM(N352:N354)</f>
        <v>72148.7</v>
      </c>
      <c r="O110" s="204">
        <f t="shared" si="173"/>
        <v>-3.6808849503176644</v>
      </c>
      <c r="P110" s="207">
        <f t="shared" si="174"/>
        <v>10.055400888787759</v>
      </c>
      <c r="Q110" s="208">
        <f t="shared" si="175"/>
        <v>175.93992397108264</v>
      </c>
      <c r="R110" s="204">
        <f t="shared" ref="R110:R115" si="178">(H110/N110)*100</f>
        <v>88.683371980368335</v>
      </c>
      <c r="S110" s="209"/>
      <c r="T110" s="204">
        <f>SUM(E108:E110)</f>
        <v>6010.94</v>
      </c>
      <c r="U110" s="204">
        <f t="shared" si="162"/>
        <v>36.315785892955546</v>
      </c>
      <c r="V110" s="205">
        <f t="shared" si="167"/>
        <v>-5.5718060456012015</v>
      </c>
      <c r="W110" s="204">
        <f>SUM(K108:K110)</f>
        <v>3342.3</v>
      </c>
      <c r="X110" s="204">
        <f t="shared" si="163"/>
        <v>37.423317928391711</v>
      </c>
      <c r="Y110" s="207">
        <f t="shared" si="168"/>
        <v>-2.2015835952176044</v>
      </c>
      <c r="Z110" s="204">
        <f>SUM(N108:N110)</f>
        <v>224848.7</v>
      </c>
      <c r="AA110" s="204">
        <f t="shared" si="164"/>
        <v>47.248657498362803</v>
      </c>
      <c r="AB110" s="204">
        <f t="shared" si="176"/>
        <v>11.121851881449384</v>
      </c>
      <c r="AC110" s="206">
        <f>SUM(N108:N110)</f>
        <v>224848.7</v>
      </c>
      <c r="AD110" s="204">
        <f>((AC110/AC109)-1)*100</f>
        <v>47.248657498362803</v>
      </c>
      <c r="AE110" s="204">
        <f t="shared" si="177"/>
        <v>11.121851881449384</v>
      </c>
    </row>
    <row r="111" spans="1:31" s="104" customFormat="1" ht="12" customHeight="1">
      <c r="A111" s="648"/>
      <c r="B111" s="328"/>
      <c r="C111" s="127" t="s">
        <v>3</v>
      </c>
      <c r="D111" s="311"/>
      <c r="E111" s="210">
        <f>SUM(E355:E357)</f>
        <v>2094.9899999999998</v>
      </c>
      <c r="F111" s="211">
        <f t="shared" si="165"/>
        <v>30.824856216864305</v>
      </c>
      <c r="G111" s="220">
        <f t="shared" si="166"/>
        <v>1.1290789727746553</v>
      </c>
      <c r="H111" s="210">
        <f>SUM(H355:H357)</f>
        <v>70846.599999999991</v>
      </c>
      <c r="I111" s="179">
        <f t="shared" si="169"/>
        <v>10.725666925585941</v>
      </c>
      <c r="J111" s="227">
        <f t="shared" si="170"/>
        <v>7.0837525821875191</v>
      </c>
      <c r="K111" s="211">
        <f>SUM(K355:K357)</f>
        <v>1126.92</v>
      </c>
      <c r="L111" s="211">
        <f t="shared" si="171"/>
        <v>23.812872179129396</v>
      </c>
      <c r="M111" s="220">
        <f t="shared" si="172"/>
        <v>0.19115019070565786</v>
      </c>
      <c r="N111" s="211">
        <f>SUM(N355:N357)</f>
        <v>77582.299999999988</v>
      </c>
      <c r="O111" s="211">
        <f t="shared" si="173"/>
        <v>7.5311128267037342</v>
      </c>
      <c r="P111" s="212">
        <f t="shared" si="174"/>
        <v>8.6064489431833415</v>
      </c>
      <c r="Q111" s="213">
        <f t="shared" si="175"/>
        <v>185.90405707592373</v>
      </c>
      <c r="R111" s="211">
        <f t="shared" si="178"/>
        <v>91.317993923871811</v>
      </c>
      <c r="S111" s="228"/>
      <c r="T111" s="211">
        <f>SUM(E108:E111)</f>
        <v>8105.9299999999994</v>
      </c>
      <c r="U111" s="211">
        <f>((T111/T110)-1)*100</f>
        <v>34.852951451852789</v>
      </c>
      <c r="V111" s="220">
        <f t="shared" si="167"/>
        <v>-3.9265303026352227</v>
      </c>
      <c r="W111" s="211">
        <f>SUM(K108:K111)</f>
        <v>4469.22</v>
      </c>
      <c r="X111" s="211">
        <f>((W111/W110)-1)*100</f>
        <v>33.716901534871191</v>
      </c>
      <c r="Y111" s="212">
        <f t="shared" si="168"/>
        <v>-1.6090931706554401</v>
      </c>
      <c r="Z111" s="211">
        <f>SUM(N108:N111)</f>
        <v>302431</v>
      </c>
      <c r="AA111" s="211">
        <f>((Z111/Z110)-1)*100</f>
        <v>34.504224396227315</v>
      </c>
      <c r="AB111" s="211">
        <f t="shared" si="176"/>
        <v>10.465532716379865</v>
      </c>
      <c r="AC111" s="210">
        <f>SUM(N108:N111)</f>
        <v>302431</v>
      </c>
      <c r="AD111" s="211">
        <f>((AC111/AC110)-1)*100</f>
        <v>34.504224396227315</v>
      </c>
      <c r="AE111" s="211">
        <f t="shared" si="177"/>
        <v>10.465532716379865</v>
      </c>
    </row>
    <row r="112" spans="1:31" s="104" customFormat="1" ht="12" customHeight="1">
      <c r="A112" s="647">
        <v>2018</v>
      </c>
      <c r="B112" s="327"/>
      <c r="C112" s="124" t="s">
        <v>0</v>
      </c>
      <c r="D112" s="310"/>
      <c r="E112" s="206">
        <f>SUM(E358:E360)</f>
        <v>2294.2800000000002</v>
      </c>
      <c r="F112" s="204">
        <f t="shared" si="165"/>
        <v>9.5126945713345012</v>
      </c>
      <c r="G112" s="205">
        <f t="shared" si="166"/>
        <v>5.8584143477398376</v>
      </c>
      <c r="H112" s="204">
        <f>SUM(H358:H360)</f>
        <v>70868.2</v>
      </c>
      <c r="I112" s="178">
        <f t="shared" si="169"/>
        <v>3.0488407347717406E-2</v>
      </c>
      <c r="J112" s="226">
        <f t="shared" si="170"/>
        <v>-0.10487351746342188</v>
      </c>
      <c r="K112" s="204">
        <f>SUM(K358:K360)</f>
        <v>1250.6500000000001</v>
      </c>
      <c r="L112" s="204">
        <f t="shared" si="171"/>
        <v>10.97948390302772</v>
      </c>
      <c r="M112" s="205">
        <f t="shared" si="172"/>
        <v>3.1846871003671673</v>
      </c>
      <c r="N112" s="204">
        <f>SUM(N358:N360)</f>
        <v>78835.899999999994</v>
      </c>
      <c r="O112" s="204">
        <f t="shared" si="173"/>
        <v>1.6158324772531873</v>
      </c>
      <c r="P112" s="207">
        <f t="shared" si="174"/>
        <v>1.3391761071854802</v>
      </c>
      <c r="Q112" s="208">
        <f t="shared" si="175"/>
        <v>183.44700755607084</v>
      </c>
      <c r="R112" s="204">
        <f t="shared" si="178"/>
        <v>89.89331002753822</v>
      </c>
      <c r="S112" s="209"/>
      <c r="T112" s="204">
        <f>SUM($E$112:E112)</f>
        <v>2294.2800000000002</v>
      </c>
      <c r="U112" s="204">
        <f>((T112/T111)-1)*100</f>
        <v>-71.696276676457842</v>
      </c>
      <c r="V112" s="205">
        <f t="shared" si="167"/>
        <v>5.8584143477398376</v>
      </c>
      <c r="W112" s="204">
        <f>SUM($K$112:K112)</f>
        <v>1250.6500000000001</v>
      </c>
      <c r="X112" s="204" t="s">
        <v>20</v>
      </c>
      <c r="Y112" s="207">
        <f t="shared" si="168"/>
        <v>3.1846871003671673</v>
      </c>
      <c r="Z112" s="204">
        <f>SUM($H$112:H112)</f>
        <v>70868.2</v>
      </c>
      <c r="AA112" s="204" t="s">
        <v>20</v>
      </c>
      <c r="AB112" s="204">
        <f t="shared" si="176"/>
        <v>-8.9028602426148069</v>
      </c>
      <c r="AC112" s="206">
        <f>SUM($N$112:N112)</f>
        <v>78835.899999999994</v>
      </c>
      <c r="AD112" s="204" t="s">
        <v>20</v>
      </c>
      <c r="AE112" s="204">
        <f t="shared" si="177"/>
        <v>1.3391761071854802</v>
      </c>
    </row>
    <row r="113" spans="1:31" s="104" customFormat="1" ht="12" customHeight="1">
      <c r="A113" s="649"/>
      <c r="B113" s="327"/>
      <c r="C113" s="124" t="s">
        <v>1</v>
      </c>
      <c r="D113" s="310"/>
      <c r="E113" s="206">
        <f>SUM(E361:E363)</f>
        <v>2531.96</v>
      </c>
      <c r="F113" s="204">
        <f>((E113/E112)-1)*100</f>
        <v>10.359677110030162</v>
      </c>
      <c r="G113" s="205">
        <f t="shared" ref="G113:G129" si="179">((E113/E109)-1)*100</f>
        <v>12.920000356782889</v>
      </c>
      <c r="H113" s="204">
        <f>SUM(H361:H363)</f>
        <v>75066</v>
      </c>
      <c r="I113" s="178">
        <f t="shared" si="169"/>
        <v>5.9233901806452049</v>
      </c>
      <c r="J113" s="226">
        <f t="shared" si="170"/>
        <v>6.6737530499632713</v>
      </c>
      <c r="K113" s="204">
        <f>SUM(K361:K363)</f>
        <v>1365.88</v>
      </c>
      <c r="L113" s="204">
        <f t="shared" si="171"/>
        <v>9.2136089233598497</v>
      </c>
      <c r="M113" s="205">
        <f t="shared" si="172"/>
        <v>11.950953633807915</v>
      </c>
      <c r="N113" s="204">
        <f>SUM(N361:N363)</f>
        <v>81961.100000000006</v>
      </c>
      <c r="O113" s="204">
        <f t="shared" si="173"/>
        <v>3.9641838299556476</v>
      </c>
      <c r="P113" s="207">
        <f t="shared" si="174"/>
        <v>9.418750725910785</v>
      </c>
      <c r="Q113" s="208">
        <f t="shared" si="175"/>
        <v>185.37206782440623</v>
      </c>
      <c r="R113" s="204">
        <f t="shared" si="178"/>
        <v>91.587350584606597</v>
      </c>
      <c r="S113" s="209"/>
      <c r="T113" s="204">
        <f>SUM($E$112:E113)</f>
        <v>4826.24</v>
      </c>
      <c r="U113" s="204">
        <f>((T113/T112)-1)*100</f>
        <v>110.35967711003013</v>
      </c>
      <c r="V113" s="205">
        <f>((T113/T109)-1)*100</f>
        <v>9.4492206723104424</v>
      </c>
      <c r="W113" s="204">
        <f>SUM($K$112:K113)</f>
        <v>2616.5300000000002</v>
      </c>
      <c r="X113" s="204">
        <f>((W113/W112)-1)*100</f>
        <v>109.21360892335987</v>
      </c>
      <c r="Y113" s="207">
        <f t="shared" si="168"/>
        <v>7.5822739009588469</v>
      </c>
      <c r="Z113" s="204">
        <f>SUM($H$112:H113)</f>
        <v>145934.20000000001</v>
      </c>
      <c r="AA113" s="204">
        <f>((Z113/Z112)-1)*100</f>
        <v>105.9233901806452</v>
      </c>
      <c r="AB113" s="204">
        <f t="shared" si="176"/>
        <v>-4.4307793058284144</v>
      </c>
      <c r="AC113" s="206">
        <f>SUM($N$112:N113)</f>
        <v>160797</v>
      </c>
      <c r="AD113" s="204">
        <f>((AC113/AC112)-1)*100</f>
        <v>103.96418382995564</v>
      </c>
      <c r="AE113" s="204">
        <f t="shared" si="177"/>
        <v>5.3025540275049021</v>
      </c>
    </row>
    <row r="114" spans="1:31" s="104" customFormat="1" ht="12" customHeight="1">
      <c r="A114" s="649"/>
      <c r="B114" s="327"/>
      <c r="C114" s="124" t="s">
        <v>2</v>
      </c>
      <c r="D114" s="310"/>
      <c r="E114" s="206">
        <f>SUM(E364:E366)</f>
        <v>1945.6</v>
      </c>
      <c r="F114" s="204">
        <f>((E114/E113)-1)*100</f>
        <v>-23.158343733708275</v>
      </c>
      <c r="G114" s="205">
        <f t="shared" si="179"/>
        <v>21.495969076478261</v>
      </c>
      <c r="H114" s="204">
        <f>SUM(H364:H366)</f>
        <v>67012.2</v>
      </c>
      <c r="I114" s="178">
        <f t="shared" si="169"/>
        <v>-10.728958516505482</v>
      </c>
      <c r="J114" s="226">
        <f t="shared" si="170"/>
        <v>4.732909372514027</v>
      </c>
      <c r="K114" s="204">
        <f>SUM(K364:K366)</f>
        <v>1094.17</v>
      </c>
      <c r="L114" s="204">
        <f t="shared" si="171"/>
        <v>-19.892669927079975</v>
      </c>
      <c r="M114" s="205">
        <f t="shared" si="172"/>
        <v>20.214682809993633</v>
      </c>
      <c r="N114" s="204">
        <f>SUM(N364:N366)</f>
        <v>76831</v>
      </c>
      <c r="O114" s="204">
        <f t="shared" si="173"/>
        <v>-6.2591888103014748</v>
      </c>
      <c r="P114" s="207">
        <f t="shared" si="174"/>
        <v>6.4897912228494725</v>
      </c>
      <c r="Q114" s="208">
        <f t="shared" si="175"/>
        <v>177.81514755476752</v>
      </c>
      <c r="R114" s="204">
        <f t="shared" si="178"/>
        <v>87.220262654397303</v>
      </c>
      <c r="S114" s="209"/>
      <c r="T114" s="204">
        <f>SUM($E$112:E114)</f>
        <v>6771.84</v>
      </c>
      <c r="U114" s="204">
        <f>((T114/T113)-1)*100</f>
        <v>40.312955841400353</v>
      </c>
      <c r="V114" s="205">
        <f>((T114/T110)-1)*100</f>
        <v>12.658585845142367</v>
      </c>
      <c r="W114" s="204">
        <f>SUM($K$112:K114)</f>
        <v>3710.7000000000003</v>
      </c>
      <c r="X114" s="204">
        <f>((W114/W113)-1)*100</f>
        <v>41.817598116589537</v>
      </c>
      <c r="Y114" s="207">
        <f t="shared" si="168"/>
        <v>11.022349878825954</v>
      </c>
      <c r="Z114" s="204">
        <f>SUM($H$112:H114)</f>
        <v>212946.40000000002</v>
      </c>
      <c r="AA114" s="204">
        <f>((Z114/Z113)-1)*100</f>
        <v>45.919462333024065</v>
      </c>
      <c r="AB114" s="204">
        <f t="shared" si="176"/>
        <v>-5.2934706760590533</v>
      </c>
      <c r="AC114" s="206">
        <f>SUM($N$112:N114)</f>
        <v>237628</v>
      </c>
      <c r="AD114" s="204">
        <f>((AC114/AC113)-1)*100</f>
        <v>47.781364080175614</v>
      </c>
      <c r="AE114" s="204">
        <f t="shared" si="177"/>
        <v>5.6835107341069779</v>
      </c>
    </row>
    <row r="115" spans="1:31" s="104" customFormat="1" ht="12" customHeight="1">
      <c r="A115" s="648"/>
      <c r="B115" s="328"/>
      <c r="C115" s="127" t="s">
        <v>3</v>
      </c>
      <c r="D115" s="311"/>
      <c r="E115" s="210">
        <f>SUM(E367:E369)</f>
        <v>2373.44</v>
      </c>
      <c r="F115" s="211">
        <f>((E115/E114)-1)*100</f>
        <v>21.990131578947381</v>
      </c>
      <c r="G115" s="220">
        <f t="shared" si="179"/>
        <v>13.291232893713101</v>
      </c>
      <c r="H115" s="210">
        <f>SUM(H367:H369)</f>
        <v>72314.100000000006</v>
      </c>
      <c r="I115" s="179">
        <f t="shared" si="169"/>
        <v>7.9118429181552097</v>
      </c>
      <c r="J115" s="227">
        <f t="shared" si="170"/>
        <v>2.0713767492018142</v>
      </c>
      <c r="K115" s="211">
        <f>SUM(K367:K369)</f>
        <v>1145.08</v>
      </c>
      <c r="L115" s="211">
        <f t="shared" si="171"/>
        <v>4.6528418801465854</v>
      </c>
      <c r="M115" s="220">
        <f t="shared" si="172"/>
        <v>1.611471976715273</v>
      </c>
      <c r="N115" s="211">
        <f>SUM(N367:N369)</f>
        <v>82019.199999999997</v>
      </c>
      <c r="O115" s="211">
        <f t="shared" si="173"/>
        <v>6.7527430334109795</v>
      </c>
      <c r="P115" s="212">
        <f t="shared" si="174"/>
        <v>5.718959092473419</v>
      </c>
      <c r="Q115" s="213">
        <f t="shared" si="175"/>
        <v>207.27285429838966</v>
      </c>
      <c r="R115" s="211">
        <f t="shared" si="178"/>
        <v>88.167282782567995</v>
      </c>
      <c r="S115" s="228"/>
      <c r="T115" s="211">
        <f>SUM($E$112:E115)</f>
        <v>9145.2800000000007</v>
      </c>
      <c r="U115" s="211">
        <f>((T115/T114)-1)*100</f>
        <v>35.048672148190164</v>
      </c>
      <c r="V115" s="220">
        <f>((T115/T111)-1)*100</f>
        <v>12.82209444197029</v>
      </c>
      <c r="W115" s="211">
        <f>SUM($K$112:K115)</f>
        <v>4855.7800000000007</v>
      </c>
      <c r="X115" s="211">
        <f>((W115/W114)-1)*100</f>
        <v>30.858867599105299</v>
      </c>
      <c r="Y115" s="212">
        <f t="shared" si="168"/>
        <v>8.6493840088427199</v>
      </c>
      <c r="Z115" s="211">
        <f>SUM($H$112:H115)</f>
        <v>285260.5</v>
      </c>
      <c r="AA115" s="211">
        <f>((Z115/Z114)-1)*100</f>
        <v>33.958827197830054</v>
      </c>
      <c r="AB115" s="211">
        <f t="shared" si="176"/>
        <v>-5.6774933786549635</v>
      </c>
      <c r="AC115" s="210">
        <f>SUM($N$112:N115)</f>
        <v>319647.2</v>
      </c>
      <c r="AD115" s="211">
        <f>((AC115/AC114)-1)*100</f>
        <v>34.515797801605871</v>
      </c>
      <c r="AE115" s="211">
        <f t="shared" si="177"/>
        <v>5.6926042634518392</v>
      </c>
    </row>
    <row r="116" spans="1:31" s="104" customFormat="1" ht="12" customHeight="1">
      <c r="A116" s="647">
        <v>2019</v>
      </c>
      <c r="B116" s="327"/>
      <c r="C116" s="432" t="s">
        <v>0</v>
      </c>
      <c r="D116" s="310"/>
      <c r="E116" s="206">
        <f>SUM(E370:E372)</f>
        <v>2495.25</v>
      </c>
      <c r="F116" s="204">
        <f t="shared" ref="F116:F122" si="180">((E116/E115)-1)*100</f>
        <v>5.1322131589591535</v>
      </c>
      <c r="G116" s="205">
        <f t="shared" si="179"/>
        <v>8.7596108583084753</v>
      </c>
      <c r="H116" s="204">
        <f>SUM(H370:H372)</f>
        <v>72857.2</v>
      </c>
      <c r="I116" s="178">
        <f t="shared" ref="I116:I129" si="181">((H116/H115)-1)*100</f>
        <v>0.75102919071106111</v>
      </c>
      <c r="J116" s="226">
        <f t="shared" ref="J116:J129" si="182">((H116/H112)-1)*100</f>
        <v>2.8066184833253738</v>
      </c>
      <c r="K116" s="204">
        <f>SUM(K370:K372)</f>
        <v>1278.81</v>
      </c>
      <c r="L116" s="204">
        <f t="shared" ref="L116:L122" si="183">((K116/K115)-1)*100</f>
        <v>11.678660006287767</v>
      </c>
      <c r="M116" s="205">
        <f t="shared" ref="M116:M122" si="184">((K116/K112)-1)*100</f>
        <v>2.2516291528405175</v>
      </c>
      <c r="N116" s="204">
        <f>SUM(N370:N372)</f>
        <v>81421.5</v>
      </c>
      <c r="O116" s="204">
        <f t="shared" ref="O116:O122" si="185">((N116/N115)-1)*100</f>
        <v>-0.7287318091373729</v>
      </c>
      <c r="P116" s="207">
        <f t="shared" ref="P116:P122" si="186">((N116/N112)-1)*100</f>
        <v>3.2797240850932274</v>
      </c>
      <c r="Q116" s="208">
        <f t="shared" ref="Q116:Q122" si="187">E116/K116*100</f>
        <v>195.1228094869449</v>
      </c>
      <c r="R116" s="204">
        <f t="shared" ref="R116:R122" si="188">(H116/N116)*100</f>
        <v>89.481525149991086</v>
      </c>
      <c r="S116" s="209"/>
      <c r="T116" s="204">
        <f>SUM($E$116:E116)</f>
        <v>2495.25</v>
      </c>
      <c r="U116" s="204">
        <f t="shared" ref="U116:U122" si="189">((T116/T115)-1)*100</f>
        <v>-72.715433535113192</v>
      </c>
      <c r="V116" s="205">
        <f t="shared" ref="V116:V122" si="190">((T116/T112)-1)*100</f>
        <v>8.7596108583084753</v>
      </c>
      <c r="W116" s="204">
        <f>SUM($K$116:K116)</f>
        <v>1278.81</v>
      </c>
      <c r="X116" s="204">
        <f t="shared" ref="X116:X122" si="191">((W116/W115)-1)*100</f>
        <v>-73.664169299268096</v>
      </c>
      <c r="Y116" s="207">
        <f t="shared" ref="Y116:Y122" si="192">((W116/W112)-1)*100</f>
        <v>2.2516291528405175</v>
      </c>
      <c r="Z116" s="204">
        <f>SUM($H$116:H116)</f>
        <v>72857.2</v>
      </c>
      <c r="AA116" s="204">
        <f t="shared" ref="AA116:AA122" si="193">((Z116/Z115)-1)*100</f>
        <v>-74.459415166137617</v>
      </c>
      <c r="AB116" s="204">
        <f t="shared" ref="AB116:AB122" si="194">((Z116/Z112)-1)*100</f>
        <v>2.8066184833253738</v>
      </c>
      <c r="AC116" s="206">
        <f>SUM($N$116:N116)</f>
        <v>81421.5</v>
      </c>
      <c r="AD116" s="204">
        <f t="shared" ref="AD116:AD122" si="195">((AC116/AC115)-1)*100</f>
        <v>-74.527698037085884</v>
      </c>
      <c r="AE116" s="204">
        <f t="shared" ref="AE116:AE122" si="196">((AC116/AC112)-1)*100</f>
        <v>3.2797240850932274</v>
      </c>
    </row>
    <row r="117" spans="1:31" s="104" customFormat="1" ht="12" customHeight="1">
      <c r="A117" s="649"/>
      <c r="B117" s="327"/>
      <c r="C117" s="432" t="s">
        <v>1</v>
      </c>
      <c r="D117" s="310"/>
      <c r="E117" s="206">
        <f>SUM(E373:E375)</f>
        <v>2762.5</v>
      </c>
      <c r="F117" s="204">
        <f t="shared" si="180"/>
        <v>10.710349664362283</v>
      </c>
      <c r="G117" s="205">
        <f t="shared" si="179"/>
        <v>9.1051991342675276</v>
      </c>
      <c r="H117" s="204">
        <f>SUM(H373:H375)</f>
        <v>75880.200000000012</v>
      </c>
      <c r="I117" s="178">
        <f t="shared" si="181"/>
        <v>4.1492124319902679</v>
      </c>
      <c r="J117" s="226">
        <f t="shared" si="182"/>
        <v>1.0846455119494891</v>
      </c>
      <c r="K117" s="204">
        <f>SUM(K373:K375)</f>
        <v>1421.82</v>
      </c>
      <c r="L117" s="204">
        <f t="shared" si="183"/>
        <v>11.183052994580889</v>
      </c>
      <c r="M117" s="205">
        <f t="shared" si="184"/>
        <v>4.0955281576712244</v>
      </c>
      <c r="N117" s="204">
        <f>SUM(N373:N375)</f>
        <v>81426.600000000006</v>
      </c>
      <c r="O117" s="204">
        <f t="shared" si="185"/>
        <v>6.2637018477973427E-3</v>
      </c>
      <c r="P117" s="207">
        <f t="shared" si="186"/>
        <v>-0.65213863649951076</v>
      </c>
      <c r="Q117" s="208">
        <f t="shared" si="187"/>
        <v>194.29322980405396</v>
      </c>
      <c r="R117" s="204">
        <f t="shared" si="188"/>
        <v>93.188466668140393</v>
      </c>
      <c r="S117" s="209"/>
      <c r="T117" s="204">
        <f>SUM($E$116:E117)</f>
        <v>5257.75</v>
      </c>
      <c r="U117" s="204">
        <f t="shared" si="189"/>
        <v>110.71034966436231</v>
      </c>
      <c r="V117" s="205">
        <f t="shared" si="190"/>
        <v>8.9409146664898529</v>
      </c>
      <c r="W117" s="204">
        <f>SUM($K$116:K117)</f>
        <v>2700.63</v>
      </c>
      <c r="X117" s="204">
        <f t="shared" si="191"/>
        <v>111.18305299458093</v>
      </c>
      <c r="Y117" s="207">
        <f t="shared" si="192"/>
        <v>3.2141806132549577</v>
      </c>
      <c r="Z117" s="204">
        <f>SUM($H$116:H117)</f>
        <v>148737.40000000002</v>
      </c>
      <c r="AA117" s="204">
        <f t="shared" si="193"/>
        <v>104.14921243199026</v>
      </c>
      <c r="AB117" s="204">
        <f t="shared" si="194"/>
        <v>1.9208657052288025</v>
      </c>
      <c r="AC117" s="206">
        <f>SUM($N$116:N117)</f>
        <v>162848.1</v>
      </c>
      <c r="AD117" s="204">
        <f t="shared" si="195"/>
        <v>100.00626370184781</v>
      </c>
      <c r="AE117" s="204">
        <f t="shared" si="196"/>
        <v>1.2755834996921678</v>
      </c>
    </row>
    <row r="118" spans="1:31" s="104" customFormat="1" ht="12" customHeight="1">
      <c r="A118" s="649"/>
      <c r="B118" s="327"/>
      <c r="C118" s="432" t="s">
        <v>2</v>
      </c>
      <c r="D118" s="310"/>
      <c r="E118" s="206">
        <f>SUM(E376:E378)</f>
        <v>2318.98</v>
      </c>
      <c r="F118" s="204">
        <f t="shared" si="180"/>
        <v>-16.05502262443439</v>
      </c>
      <c r="G118" s="205">
        <f t="shared" si="179"/>
        <v>19.190995065789473</v>
      </c>
      <c r="H118" s="204">
        <f>SUM(H376:H378)</f>
        <v>68151.799999999988</v>
      </c>
      <c r="I118" s="178">
        <f t="shared" si="181"/>
        <v>-10.18500214812299</v>
      </c>
      <c r="J118" s="226">
        <f t="shared" si="182"/>
        <v>1.7005858634696169</v>
      </c>
      <c r="K118" s="204">
        <f>SUM(K376:K378)</f>
        <v>1301.5999999999999</v>
      </c>
      <c r="L118" s="204">
        <f t="shared" si="183"/>
        <v>-8.4553600315089188</v>
      </c>
      <c r="M118" s="205">
        <f t="shared" si="184"/>
        <v>18.957748795890939</v>
      </c>
      <c r="N118" s="204">
        <f>SUM(N376:N378)</f>
        <v>78707.7</v>
      </c>
      <c r="O118" s="204">
        <f t="shared" si="185"/>
        <v>-3.3390808409045847</v>
      </c>
      <c r="P118" s="207">
        <f t="shared" si="186"/>
        <v>2.4426338326977381</v>
      </c>
      <c r="Q118" s="208">
        <f t="shared" si="187"/>
        <v>178.16379840196683</v>
      </c>
      <c r="R118" s="204">
        <f t="shared" si="188"/>
        <v>86.588478636778859</v>
      </c>
      <c r="S118" s="209"/>
      <c r="T118" s="204">
        <f>SUM($E$116:E118)</f>
        <v>7576.73</v>
      </c>
      <c r="U118" s="204">
        <f t="shared" si="189"/>
        <v>44.105938852170603</v>
      </c>
      <c r="V118" s="205">
        <f t="shared" si="190"/>
        <v>11.885839003874853</v>
      </c>
      <c r="W118" s="204">
        <f>SUM($K$116:K118)</f>
        <v>4002.23</v>
      </c>
      <c r="X118" s="204">
        <f t="shared" si="191"/>
        <v>48.196161636358916</v>
      </c>
      <c r="Y118" s="207">
        <f t="shared" si="192"/>
        <v>7.8564691298137701</v>
      </c>
      <c r="Z118" s="204">
        <f>SUM($H$116:H118)</f>
        <v>216889.2</v>
      </c>
      <c r="AA118" s="204">
        <f t="shared" si="193"/>
        <v>45.820217376396229</v>
      </c>
      <c r="AB118" s="204">
        <f t="shared" si="194"/>
        <v>1.851545741087901</v>
      </c>
      <c r="AC118" s="206">
        <f>SUM($N$116:N118)</f>
        <v>241555.8</v>
      </c>
      <c r="AD118" s="204">
        <f t="shared" si="195"/>
        <v>48.331973170089171</v>
      </c>
      <c r="AE118" s="204">
        <f t="shared" si="196"/>
        <v>1.652919689598864</v>
      </c>
    </row>
    <row r="119" spans="1:31" s="104" customFormat="1" ht="12" customHeight="1">
      <c r="A119" s="648"/>
      <c r="B119" s="328"/>
      <c r="C119" s="433" t="s">
        <v>3</v>
      </c>
      <c r="D119" s="311"/>
      <c r="E119" s="210">
        <f>SUM(E379:E381)</f>
        <v>2628.64</v>
      </c>
      <c r="F119" s="211">
        <f t="shared" si="180"/>
        <v>13.353284633761398</v>
      </c>
      <c r="G119" s="220">
        <f t="shared" si="179"/>
        <v>10.752325738169066</v>
      </c>
      <c r="H119" s="210">
        <f>SUM(H379:H381)</f>
        <v>74003.399999999994</v>
      </c>
      <c r="I119" s="179">
        <f t="shared" si="181"/>
        <v>8.5861268521154379</v>
      </c>
      <c r="J119" s="227">
        <f t="shared" si="182"/>
        <v>2.3360589428617518</v>
      </c>
      <c r="K119" s="211">
        <f>SUM(K379:K381)</f>
        <v>1462.77</v>
      </c>
      <c r="L119" s="211">
        <f t="shared" si="183"/>
        <v>12.382452366318386</v>
      </c>
      <c r="M119" s="220">
        <f t="shared" si="184"/>
        <v>27.743913089041826</v>
      </c>
      <c r="N119" s="211">
        <f>SUM(N379:N381)</f>
        <v>80881.299999999988</v>
      </c>
      <c r="O119" s="211">
        <f t="shared" si="185"/>
        <v>2.7616103634078959</v>
      </c>
      <c r="P119" s="212">
        <f t="shared" si="186"/>
        <v>-1.3873580820100817</v>
      </c>
      <c r="Q119" s="213">
        <f t="shared" si="187"/>
        <v>179.70289245746082</v>
      </c>
      <c r="R119" s="211">
        <f t="shared" si="188"/>
        <v>91.496303842791846</v>
      </c>
      <c r="S119" s="228"/>
      <c r="T119" s="211">
        <f>SUM($E$116:E119)</f>
        <v>10205.369999999999</v>
      </c>
      <c r="U119" s="211">
        <f t="shared" si="189"/>
        <v>34.693594730180436</v>
      </c>
      <c r="V119" s="220">
        <f t="shared" si="190"/>
        <v>11.591662584415108</v>
      </c>
      <c r="W119" s="211">
        <f>SUM($K$116:K119)</f>
        <v>5465</v>
      </c>
      <c r="X119" s="211">
        <f t="shared" si="191"/>
        <v>36.548874002743467</v>
      </c>
      <c r="Y119" s="212">
        <f t="shared" si="192"/>
        <v>12.546285045862859</v>
      </c>
      <c r="Z119" s="211">
        <f>SUM($H$116:H119)</f>
        <v>290892.59999999998</v>
      </c>
      <c r="AA119" s="211">
        <f t="shared" si="193"/>
        <v>34.120371138811876</v>
      </c>
      <c r="AB119" s="211">
        <f t="shared" si="194"/>
        <v>1.9743707944142264</v>
      </c>
      <c r="AC119" s="210">
        <f>SUM($N$116:N119)</f>
        <v>322437.09999999998</v>
      </c>
      <c r="AD119" s="211">
        <f t="shared" si="195"/>
        <v>33.483484975314191</v>
      </c>
      <c r="AE119" s="211">
        <f t="shared" si="196"/>
        <v>0.8728060186355302</v>
      </c>
    </row>
    <row r="120" spans="1:31" s="104" customFormat="1" ht="12" customHeight="1">
      <c r="A120" s="647">
        <v>2020</v>
      </c>
      <c r="B120" s="327"/>
      <c r="C120" s="432" t="s">
        <v>0</v>
      </c>
      <c r="D120" s="310"/>
      <c r="E120" s="206">
        <f>SUM(E382:E384)</f>
        <v>2564.29</v>
      </c>
      <c r="F120" s="204">
        <f t="shared" si="180"/>
        <v>-2.4480339643313642</v>
      </c>
      <c r="G120" s="205">
        <f t="shared" si="179"/>
        <v>2.766857028353864</v>
      </c>
      <c r="H120" s="204">
        <f>SUM(H382:H384)</f>
        <v>70349.7</v>
      </c>
      <c r="I120" s="178">
        <f t="shared" si="181"/>
        <v>-4.9372055878513681</v>
      </c>
      <c r="J120" s="226">
        <f t="shared" si="182"/>
        <v>-3.4416639673223837</v>
      </c>
      <c r="K120" s="204">
        <f>SUM(K382:K384)</f>
        <v>1304.95</v>
      </c>
      <c r="L120" s="204">
        <f t="shared" si="183"/>
        <v>-10.789119273706726</v>
      </c>
      <c r="M120" s="205">
        <f t="shared" si="184"/>
        <v>2.0440878629350845</v>
      </c>
      <c r="N120" s="204">
        <f>SUM(N382:N384)</f>
        <v>77659.09</v>
      </c>
      <c r="O120" s="204">
        <f t="shared" si="185"/>
        <v>-3.9838751355381175</v>
      </c>
      <c r="P120" s="207">
        <f t="shared" si="186"/>
        <v>-4.6209047978728046</v>
      </c>
      <c r="Q120" s="208">
        <f t="shared" si="187"/>
        <v>196.5048469290011</v>
      </c>
      <c r="R120" s="204">
        <f t="shared" si="188"/>
        <v>90.587850050779622</v>
      </c>
      <c r="S120" s="209"/>
      <c r="T120" s="204">
        <f>SUM($E$120:E120)</f>
        <v>2564.29</v>
      </c>
      <c r="U120" s="204">
        <f t="shared" si="189"/>
        <v>-74.873130518540719</v>
      </c>
      <c r="V120" s="205">
        <f t="shared" si="190"/>
        <v>2.766857028353864</v>
      </c>
      <c r="W120" s="204">
        <f>SUM($K$120:K120)</f>
        <v>1304.95</v>
      </c>
      <c r="X120" s="204">
        <f t="shared" si="191"/>
        <v>-76.121683440073198</v>
      </c>
      <c r="Y120" s="207">
        <f t="shared" si="192"/>
        <v>2.0440878629350845</v>
      </c>
      <c r="Z120" s="204">
        <f>SUM($H$120:H120)</f>
        <v>70349.7</v>
      </c>
      <c r="AA120" s="204">
        <f t="shared" si="193"/>
        <v>-75.815919689947421</v>
      </c>
      <c r="AB120" s="204">
        <f t="shared" si="194"/>
        <v>-3.4416639673223837</v>
      </c>
      <c r="AC120" s="206">
        <f>SUM($N$120:N120)</f>
        <v>77659.09</v>
      </c>
      <c r="AD120" s="204">
        <f t="shared" si="195"/>
        <v>-75.914964500052889</v>
      </c>
      <c r="AE120" s="204">
        <f t="shared" si="196"/>
        <v>-4.6209047978728046</v>
      </c>
    </row>
    <row r="121" spans="1:31" s="104" customFormat="1" ht="12" customHeight="1">
      <c r="A121" s="649"/>
      <c r="B121" s="327"/>
      <c r="C121" s="432" t="s">
        <v>1</v>
      </c>
      <c r="D121" s="310"/>
      <c r="E121" s="206">
        <f>SUM(E385:E387)</f>
        <v>1772.42</v>
      </c>
      <c r="F121" s="204">
        <f t="shared" si="180"/>
        <v>-30.880672622831263</v>
      </c>
      <c r="G121" s="205">
        <f t="shared" si="179"/>
        <v>-35.839999999999996</v>
      </c>
      <c r="H121" s="204">
        <f>SUM(H385:H387)</f>
        <v>55016.2</v>
      </c>
      <c r="I121" s="178">
        <f t="shared" si="181"/>
        <v>-21.796112847673832</v>
      </c>
      <c r="J121" s="226">
        <f t="shared" si="182"/>
        <v>-27.495973916779359</v>
      </c>
      <c r="K121" s="204">
        <f>SUM(K385:K387)</f>
        <v>843.04</v>
      </c>
      <c r="L121" s="204">
        <f t="shared" si="183"/>
        <v>-35.396758496494115</v>
      </c>
      <c r="M121" s="205">
        <f t="shared" si="184"/>
        <v>-40.706981193118672</v>
      </c>
      <c r="N121" s="204">
        <f>SUM(N385:N387)</f>
        <v>55523.05</v>
      </c>
      <c r="O121" s="204">
        <f t="shared" si="185"/>
        <v>-28.504119736659284</v>
      </c>
      <c r="P121" s="207">
        <f t="shared" si="186"/>
        <v>-31.812147381813805</v>
      </c>
      <c r="Q121" s="208">
        <f t="shared" si="187"/>
        <v>210.2415069273107</v>
      </c>
      <c r="R121" s="204">
        <f t="shared" si="188"/>
        <v>99.087135883205264</v>
      </c>
      <c r="S121" s="209"/>
      <c r="T121" s="204">
        <f>SUM($E$120:E121)</f>
        <v>4336.71</v>
      </c>
      <c r="U121" s="204">
        <f t="shared" si="189"/>
        <v>69.11932737716873</v>
      </c>
      <c r="V121" s="205">
        <f t="shared" si="190"/>
        <v>-17.517759497884079</v>
      </c>
      <c r="W121" s="204">
        <f>SUM($K$120:K121)</f>
        <v>2147.9899999999998</v>
      </c>
      <c r="X121" s="204">
        <f t="shared" si="191"/>
        <v>64.603241503505842</v>
      </c>
      <c r="Y121" s="207">
        <f t="shared" si="192"/>
        <v>-20.463373361030591</v>
      </c>
      <c r="Z121" s="204">
        <f>SUM($H$120:H121)</f>
        <v>125365.9</v>
      </c>
      <c r="AA121" s="204">
        <f t="shared" si="193"/>
        <v>78.203887152326161</v>
      </c>
      <c r="AB121" s="204">
        <f t="shared" si="194"/>
        <v>-15.7132637789823</v>
      </c>
      <c r="AC121" s="206">
        <f>SUM($N$120:N121)</f>
        <v>133182.14000000001</v>
      </c>
      <c r="AD121" s="204">
        <f t="shared" si="195"/>
        <v>71.495880263340723</v>
      </c>
      <c r="AE121" s="204">
        <f t="shared" si="196"/>
        <v>-18.216951871099507</v>
      </c>
    </row>
    <row r="122" spans="1:31" s="104" customFormat="1" ht="12" customHeight="1">
      <c r="A122" s="649"/>
      <c r="B122" s="327"/>
      <c r="C122" s="432" t="s">
        <v>2</v>
      </c>
      <c r="D122" s="310"/>
      <c r="E122" s="206">
        <f>SUM(E388:E390)</f>
        <v>2068.08</v>
      </c>
      <c r="F122" s="204">
        <f t="shared" si="180"/>
        <v>16.681147809209996</v>
      </c>
      <c r="G122" s="205">
        <f t="shared" si="179"/>
        <v>-10.819411982854533</v>
      </c>
      <c r="H122" s="204">
        <f>SUM(H388:H390)</f>
        <v>64805.599999999999</v>
      </c>
      <c r="I122" s="178">
        <f t="shared" si="181"/>
        <v>17.793668046866195</v>
      </c>
      <c r="J122" s="226">
        <f t="shared" si="182"/>
        <v>-4.9099216748493717</v>
      </c>
      <c r="K122" s="204">
        <f>SUM(K388:K390)</f>
        <v>1087.9099999999999</v>
      </c>
      <c r="L122" s="204">
        <f t="shared" si="183"/>
        <v>29.046071360789515</v>
      </c>
      <c r="M122" s="205">
        <f t="shared" si="184"/>
        <v>-16.417486170866635</v>
      </c>
      <c r="N122" s="204">
        <f>SUM(N388:N389)</f>
        <v>43340.69</v>
      </c>
      <c r="O122" s="204">
        <f t="shared" si="185"/>
        <v>-21.941085729260191</v>
      </c>
      <c r="P122" s="207">
        <f t="shared" si="186"/>
        <v>-44.934625201854452</v>
      </c>
      <c r="Q122" s="208">
        <f t="shared" si="187"/>
        <v>190.09660725611494</v>
      </c>
      <c r="R122" s="204">
        <f t="shared" si="188"/>
        <v>149.5259997014353</v>
      </c>
      <c r="S122" s="209"/>
      <c r="T122" s="204">
        <f>SUM($E$120:E122)</f>
        <v>6404.79</v>
      </c>
      <c r="U122" s="204">
        <f t="shared" si="189"/>
        <v>47.687763304440466</v>
      </c>
      <c r="V122" s="205">
        <f t="shared" si="190"/>
        <v>-15.467622575966145</v>
      </c>
      <c r="W122" s="204">
        <f>SUM($K$120:K122)</f>
        <v>3235.8999999999996</v>
      </c>
      <c r="X122" s="204">
        <f t="shared" si="191"/>
        <v>50.647814933961513</v>
      </c>
      <c r="Y122" s="207">
        <f t="shared" si="192"/>
        <v>-19.147575226811064</v>
      </c>
      <c r="Z122" s="204">
        <f>SUM($H$120:H122)</f>
        <v>190171.5</v>
      </c>
      <c r="AA122" s="204">
        <f t="shared" si="193"/>
        <v>51.693163771009495</v>
      </c>
      <c r="AB122" s="204">
        <f t="shared" si="194"/>
        <v>-12.318594010213513</v>
      </c>
      <c r="AC122" s="206">
        <f>SUM($N$120:N122)</f>
        <v>176522.83000000002</v>
      </c>
      <c r="AD122" s="204">
        <f t="shared" si="195"/>
        <v>32.542418975997833</v>
      </c>
      <c r="AE122" s="204">
        <f t="shared" si="196"/>
        <v>-26.922545432566714</v>
      </c>
    </row>
    <row r="123" spans="1:31" s="104" customFormat="1" ht="12" customHeight="1">
      <c r="A123" s="648"/>
      <c r="B123" s="328"/>
      <c r="C123" s="433" t="s">
        <v>3</v>
      </c>
      <c r="D123" s="311"/>
      <c r="E123" s="210">
        <f>SUM(E391:E393)</f>
        <v>2512.87</v>
      </c>
      <c r="F123" s="211">
        <f t="shared" ref="F123:F129" si="197">((E123/E122)-1)*100</f>
        <v>21.507388495609447</v>
      </c>
      <c r="G123" s="220">
        <f t="shared" si="179"/>
        <v>-4.4041785866455685</v>
      </c>
      <c r="H123" s="210">
        <f>SUM(H391:H393)</f>
        <v>73457</v>
      </c>
      <c r="I123" s="179">
        <f t="shared" si="181"/>
        <v>13.349772241905033</v>
      </c>
      <c r="J123" s="227">
        <f t="shared" si="182"/>
        <v>-0.73834445444397323</v>
      </c>
      <c r="K123" s="211">
        <f>SUM(K391:K393)</f>
        <v>1410.51</v>
      </c>
      <c r="L123" s="211">
        <f t="shared" ref="L123:L129" si="198">((K123/K122)-1)*100</f>
        <v>29.653188223290549</v>
      </c>
      <c r="M123" s="220">
        <f t="shared" ref="M123:M129" si="199">((K123/K119)-1)*100</f>
        <v>-3.5726737627925109</v>
      </c>
      <c r="N123" s="211">
        <f>SUM(N390:N392)</f>
        <v>76232.2</v>
      </c>
      <c r="O123" s="211">
        <f t="shared" ref="O123:O129" si="200">((N123/N122)-1)*100</f>
        <v>75.890600726476649</v>
      </c>
      <c r="P123" s="212">
        <f t="shared" ref="P123:P129" si="201">((N123/N119)-1)*100</f>
        <v>-5.7480530110173733</v>
      </c>
      <c r="Q123" s="213">
        <f t="shared" ref="Q123:Q129" si="202">E123/K123*100</f>
        <v>178.15329207166201</v>
      </c>
      <c r="R123" s="211">
        <f t="shared" ref="R123:R130" si="203">(H123/N123)*100</f>
        <v>96.35954360493335</v>
      </c>
      <c r="S123" s="228"/>
      <c r="T123" s="211">
        <f>SUM($E$120:E123)</f>
        <v>8917.66</v>
      </c>
      <c r="U123" s="211">
        <f t="shared" ref="U123:U129" si="204">((T123/T122)-1)*100</f>
        <v>39.234229381447314</v>
      </c>
      <c r="V123" s="220">
        <f t="shared" ref="V123:V129" si="205">((T123/T119)-1)*100</f>
        <v>-12.617964855757302</v>
      </c>
      <c r="W123" s="211">
        <f>SUM($K$120:K123)</f>
        <v>4646.41</v>
      </c>
      <c r="X123" s="211">
        <f t="shared" ref="X123:X129" si="206">((W123/W122)-1)*100</f>
        <v>43.589418708859995</v>
      </c>
      <c r="Y123" s="212">
        <f t="shared" ref="Y123:Y129" si="207">((W123/W119)-1)*100</f>
        <v>-14.978774016468444</v>
      </c>
      <c r="Z123" s="211">
        <f>SUM($H$120:H123)</f>
        <v>263628.5</v>
      </c>
      <c r="AA123" s="211">
        <f t="shared" ref="AA123:AA129" si="208">((Z123/Z122)-1)*100</f>
        <v>38.626713256192446</v>
      </c>
      <c r="AB123" s="211">
        <f t="shared" ref="AB123:AB129" si="209">((Z123/Z119)-1)*100</f>
        <v>-9.3725656823171128</v>
      </c>
      <c r="AC123" s="210">
        <f>SUM($N$120:N123)</f>
        <v>252755.03000000003</v>
      </c>
      <c r="AD123" s="211">
        <f t="shared" ref="AD123:AD129" si="210">((AC123/AC122)-1)*100</f>
        <v>43.185462186392542</v>
      </c>
      <c r="AE123" s="211">
        <f t="shared" ref="AE123:AE129" si="211">((AC123/AC119)-1)*100</f>
        <v>-21.611058404879568</v>
      </c>
    </row>
    <row r="124" spans="1:31" s="104" customFormat="1" ht="12" customHeight="1">
      <c r="A124" s="647">
        <v>2021</v>
      </c>
      <c r="B124" s="327"/>
      <c r="C124" s="499" t="s">
        <v>0</v>
      </c>
      <c r="D124" s="310"/>
      <c r="E124" s="206">
        <f>SUM(E394:E396)</f>
        <v>2348.9700000000003</v>
      </c>
      <c r="F124" s="204">
        <f t="shared" si="197"/>
        <v>-6.5224225686167481</v>
      </c>
      <c r="G124" s="205">
        <f t="shared" si="179"/>
        <v>-8.3968661890815639</v>
      </c>
      <c r="H124" s="204">
        <f>SUM(H394:H396)</f>
        <v>74201.100000000006</v>
      </c>
      <c r="I124" s="178">
        <f t="shared" si="181"/>
        <v>1.0129735763780179</v>
      </c>
      <c r="J124" s="226">
        <f t="shared" si="182"/>
        <v>5.4746502117279938</v>
      </c>
      <c r="K124" s="204">
        <f>SUM(K394:K396)</f>
        <v>1356.9</v>
      </c>
      <c r="L124" s="204">
        <f t="shared" si="198"/>
        <v>-3.8007529191568912</v>
      </c>
      <c r="M124" s="205">
        <f t="shared" si="199"/>
        <v>3.9809954404383285</v>
      </c>
      <c r="N124" s="204">
        <f>SUM(N394:N396)</f>
        <v>77597.399999999994</v>
      </c>
      <c r="O124" s="204">
        <f t="shared" si="200"/>
        <v>1.7908442888962872</v>
      </c>
      <c r="P124" s="207">
        <f t="shared" si="201"/>
        <v>-7.9436933912058194E-2</v>
      </c>
      <c r="Q124" s="208">
        <f t="shared" si="202"/>
        <v>173.11297811187265</v>
      </c>
      <c r="R124" s="204">
        <f t="shared" si="203"/>
        <v>95.623178096173348</v>
      </c>
      <c r="S124" s="209"/>
      <c r="T124" s="204">
        <f>SUM($E$124:E124)</f>
        <v>2348.9700000000003</v>
      </c>
      <c r="U124" s="204">
        <f t="shared" si="204"/>
        <v>-73.659345613086842</v>
      </c>
      <c r="V124" s="205">
        <f t="shared" si="205"/>
        <v>-8.3968661890815639</v>
      </c>
      <c r="W124" s="204">
        <f>SUM($K$124:K124)</f>
        <v>1356.9</v>
      </c>
      <c r="X124" s="204">
        <f t="shared" si="206"/>
        <v>-70.796808718989496</v>
      </c>
      <c r="Y124" s="207">
        <f t="shared" si="207"/>
        <v>3.9809954404383285</v>
      </c>
      <c r="Z124" s="204">
        <f>SUM($H$124:H124)</f>
        <v>74201.100000000006</v>
      </c>
      <c r="AA124" s="204">
        <f t="shared" si="208"/>
        <v>-71.853915642656247</v>
      </c>
      <c r="AB124" s="204">
        <f t="shared" si="209"/>
        <v>5.4746502117279938</v>
      </c>
      <c r="AC124" s="206">
        <f>SUM($N$124:N124)</f>
        <v>77597.399999999994</v>
      </c>
      <c r="AD124" s="204">
        <f t="shared" si="210"/>
        <v>-69.299364685244853</v>
      </c>
      <c r="AE124" s="204">
        <f t="shared" si="211"/>
        <v>-7.9436933912058194E-2</v>
      </c>
    </row>
    <row r="125" spans="1:31" s="104" customFormat="1" ht="12" customHeight="1">
      <c r="A125" s="649"/>
      <c r="B125" s="327"/>
      <c r="C125" s="499" t="s">
        <v>1</v>
      </c>
      <c r="D125" s="310"/>
      <c r="E125" s="206">
        <f>SUM(E397:E399)</f>
        <v>2591.8500000000004</v>
      </c>
      <c r="F125" s="204">
        <f t="shared" si="197"/>
        <v>10.339851083666463</v>
      </c>
      <c r="G125" s="205">
        <f t="shared" si="179"/>
        <v>46.232270003723741</v>
      </c>
      <c r="H125" s="204">
        <f>SUM(H397:H399)</f>
        <v>79670.7</v>
      </c>
      <c r="I125" s="178">
        <f t="shared" si="181"/>
        <v>7.3713192931101901</v>
      </c>
      <c r="J125" s="226">
        <f t="shared" si="182"/>
        <v>44.813164122567528</v>
      </c>
      <c r="K125" s="204">
        <f>SUM(K397:K399)</f>
        <v>1492.65</v>
      </c>
      <c r="L125" s="204">
        <f t="shared" si="198"/>
        <v>10.004421843908906</v>
      </c>
      <c r="M125" s="205">
        <f t="shared" si="199"/>
        <v>77.05565572214843</v>
      </c>
      <c r="N125" s="204">
        <f>SUM(N397:N399)</f>
        <v>83711.599999999991</v>
      </c>
      <c r="O125" s="204">
        <f t="shared" si="200"/>
        <v>7.8793877114439415</v>
      </c>
      <c r="P125" s="207">
        <f t="shared" si="201"/>
        <v>50.769094997483009</v>
      </c>
      <c r="Q125" s="208">
        <f t="shared" si="202"/>
        <v>173.64084011657121</v>
      </c>
      <c r="R125" s="204">
        <f t="shared" si="203"/>
        <v>95.172831483330867</v>
      </c>
      <c r="S125" s="209"/>
      <c r="T125" s="204">
        <f>SUM($E$124:E125)</f>
        <v>4940.8200000000006</v>
      </c>
      <c r="U125" s="204">
        <f t="shared" si="204"/>
        <v>110.33985108366645</v>
      </c>
      <c r="V125" s="205">
        <f t="shared" si="205"/>
        <v>13.930145202238586</v>
      </c>
      <c r="W125" s="204">
        <f>SUM($K$124:K125)</f>
        <v>2849.55</v>
      </c>
      <c r="X125" s="204">
        <f t="shared" si="206"/>
        <v>110.0044218439089</v>
      </c>
      <c r="Y125" s="207">
        <f t="shared" si="207"/>
        <v>32.661232128641224</v>
      </c>
      <c r="Z125" s="204">
        <f>SUM($H$124:H125)</f>
        <v>153871.79999999999</v>
      </c>
      <c r="AA125" s="204">
        <f t="shared" si="208"/>
        <v>107.37131929311019</v>
      </c>
      <c r="AB125" s="204">
        <f t="shared" si="209"/>
        <v>22.738160855543654</v>
      </c>
      <c r="AC125" s="206">
        <f>SUM($N$124:N125)</f>
        <v>161309</v>
      </c>
      <c r="AD125" s="204">
        <f t="shared" si="210"/>
        <v>107.87938771144394</v>
      </c>
      <c r="AE125" s="204">
        <f t="shared" si="211"/>
        <v>21.119092995502232</v>
      </c>
    </row>
    <row r="126" spans="1:31" s="104" customFormat="1" ht="12" customHeight="1">
      <c r="A126" s="649"/>
      <c r="B126" s="327"/>
      <c r="C126" s="499" t="s">
        <v>2</v>
      </c>
      <c r="D126" s="310"/>
      <c r="E126" s="206">
        <f>SUM(E400:E402)</f>
        <v>2305.7200000000003</v>
      </c>
      <c r="F126" s="204">
        <f t="shared" si="197"/>
        <v>-11.039604915407919</v>
      </c>
      <c r="G126" s="205">
        <f t="shared" si="179"/>
        <v>11.490851417740133</v>
      </c>
      <c r="H126" s="204">
        <f>SUM(H400:H402)</f>
        <v>76001.5</v>
      </c>
      <c r="I126" s="178">
        <f t="shared" si="181"/>
        <v>-4.6054572132540494</v>
      </c>
      <c r="J126" s="226">
        <f t="shared" si="182"/>
        <v>17.276130457861672</v>
      </c>
      <c r="K126" s="204">
        <f>SUM(K400:K402)</f>
        <v>1288.47</v>
      </c>
      <c r="L126" s="204">
        <f t="shared" si="198"/>
        <v>-13.679027233443875</v>
      </c>
      <c r="M126" s="205">
        <f t="shared" si="199"/>
        <v>18.435348512285032</v>
      </c>
      <c r="N126" s="204">
        <f>SUM(N400:N402)</f>
        <v>85177.7</v>
      </c>
      <c r="O126" s="204">
        <f t="shared" si="200"/>
        <v>1.7513701804767967</v>
      </c>
      <c r="P126" s="207">
        <f t="shared" si="201"/>
        <v>96.530558235228824</v>
      </c>
      <c r="Q126" s="208">
        <f t="shared" si="202"/>
        <v>178.95022778954885</v>
      </c>
      <c r="R126" s="204">
        <f t="shared" si="203"/>
        <v>89.226992510950637</v>
      </c>
      <c r="S126" s="209"/>
      <c r="T126" s="204">
        <f>SUM($E$124:E126)</f>
        <v>7246.5400000000009</v>
      </c>
      <c r="U126" s="204">
        <f t="shared" si="204"/>
        <v>46.666747624888181</v>
      </c>
      <c r="V126" s="205">
        <f t="shared" si="205"/>
        <v>13.142507404614378</v>
      </c>
      <c r="W126" s="204">
        <f>SUM($K$124:K126)</f>
        <v>4138.0200000000004</v>
      </c>
      <c r="X126" s="204">
        <f t="shared" si="206"/>
        <v>45.216613149444655</v>
      </c>
      <c r="Y126" s="207">
        <f t="shared" si="207"/>
        <v>27.878488210389719</v>
      </c>
      <c r="Z126" s="204">
        <f>SUM($H$124:H126)</f>
        <v>229873.3</v>
      </c>
      <c r="AA126" s="204">
        <f t="shared" si="208"/>
        <v>49.392741230036961</v>
      </c>
      <c r="AB126" s="204">
        <f t="shared" si="209"/>
        <v>20.876840115369543</v>
      </c>
      <c r="AC126" s="206">
        <f>SUM($N$124:N126)</f>
        <v>246486.7</v>
      </c>
      <c r="AD126" s="204">
        <f t="shared" si="210"/>
        <v>52.804059289934237</v>
      </c>
      <c r="AE126" s="204">
        <f t="shared" si="211"/>
        <v>39.634459746651451</v>
      </c>
    </row>
    <row r="127" spans="1:31" s="104" customFormat="1" ht="12" customHeight="1">
      <c r="A127" s="648"/>
      <c r="B127" s="328"/>
      <c r="C127" s="500" t="s">
        <v>3</v>
      </c>
      <c r="D127" s="311"/>
      <c r="E127" s="210">
        <f>SUM(E403:E405)</f>
        <v>2374.2399999999998</v>
      </c>
      <c r="F127" s="211">
        <f t="shared" si="197"/>
        <v>2.9717398469891965</v>
      </c>
      <c r="G127" s="220">
        <f t="shared" si="179"/>
        <v>-5.5167995160911643</v>
      </c>
      <c r="H127" s="210">
        <f>SUM(H403:H405)</f>
        <v>84985.299999999988</v>
      </c>
      <c r="I127" s="179">
        <f t="shared" si="181"/>
        <v>11.82055617323341</v>
      </c>
      <c r="J127" s="227">
        <f t="shared" si="182"/>
        <v>15.693943395455822</v>
      </c>
      <c r="K127" s="211">
        <f>SUM(K403:K405)</f>
        <v>1604.1</v>
      </c>
      <c r="L127" s="211">
        <f t="shared" si="198"/>
        <v>24.496495843907873</v>
      </c>
      <c r="M127" s="220">
        <f t="shared" si="199"/>
        <v>13.724822936384706</v>
      </c>
      <c r="N127" s="211">
        <f>SUM(N403:N405)</f>
        <v>99796.7</v>
      </c>
      <c r="O127" s="211">
        <f t="shared" si="200"/>
        <v>17.162942882937671</v>
      </c>
      <c r="P127" s="212">
        <f t="shared" si="201"/>
        <v>30.911478351667675</v>
      </c>
      <c r="Q127" s="213">
        <f t="shared" si="202"/>
        <v>148.01072252353345</v>
      </c>
      <c r="R127" s="211">
        <f t="shared" si="203"/>
        <v>85.158427082258228</v>
      </c>
      <c r="S127" s="228"/>
      <c r="T127" s="211">
        <f>SUM($E$124:E127)</f>
        <v>9620.7800000000007</v>
      </c>
      <c r="U127" s="211">
        <f t="shared" si="204"/>
        <v>32.763774159805912</v>
      </c>
      <c r="V127" s="220">
        <f t="shared" si="205"/>
        <v>7.8845795870217117</v>
      </c>
      <c r="W127" s="211">
        <f>SUM($K$124:K127)</f>
        <v>5742.1200000000008</v>
      </c>
      <c r="X127" s="211">
        <f t="shared" si="206"/>
        <v>38.764916554294082</v>
      </c>
      <c r="Y127" s="212">
        <f t="shared" si="207"/>
        <v>23.581862125813281</v>
      </c>
      <c r="Z127" s="211">
        <f>SUM($H$124:H127)</f>
        <v>314858.59999999998</v>
      </c>
      <c r="AA127" s="211">
        <f t="shared" si="208"/>
        <v>36.970496356036129</v>
      </c>
      <c r="AB127" s="211">
        <f t="shared" si="209"/>
        <v>19.432686526684328</v>
      </c>
      <c r="AC127" s="210">
        <f>SUM($N$124:N127)</f>
        <v>346283.4</v>
      </c>
      <c r="AD127" s="211">
        <f t="shared" si="210"/>
        <v>40.487661200381211</v>
      </c>
      <c r="AE127" s="211">
        <f t="shared" si="211"/>
        <v>37.003564281193533</v>
      </c>
    </row>
    <row r="128" spans="1:31" s="104" customFormat="1" ht="12" customHeight="1">
      <c r="A128" s="647">
        <v>2022</v>
      </c>
      <c r="B128" s="329"/>
      <c r="C128" s="498" t="s">
        <v>0</v>
      </c>
      <c r="D128" s="312"/>
      <c r="E128" s="218">
        <f>SUM(E406:E408)</f>
        <v>2737.6400000000003</v>
      </c>
      <c r="F128" s="215">
        <f t="shared" si="197"/>
        <v>15.305950535750412</v>
      </c>
      <c r="G128" s="216">
        <f t="shared" si="179"/>
        <v>16.546401188606062</v>
      </c>
      <c r="H128" s="215">
        <f>SUM(H406:H408)</f>
        <v>90383.02297563001</v>
      </c>
      <c r="I128" s="180">
        <f t="shared" si="181"/>
        <v>6.3513607360685009</v>
      </c>
      <c r="J128" s="225">
        <f t="shared" si="182"/>
        <v>21.808198228368592</v>
      </c>
      <c r="K128" s="215">
        <f>SUM(K406:K408)</f>
        <v>1765.12</v>
      </c>
      <c r="L128" s="215">
        <f t="shared" si="198"/>
        <v>10.038027554391871</v>
      </c>
      <c r="M128" s="216">
        <f t="shared" si="199"/>
        <v>30.084752008254089</v>
      </c>
      <c r="N128" s="215">
        <f>SUM(N406:N408)</f>
        <v>107330.01825377</v>
      </c>
      <c r="O128" s="215">
        <f t="shared" si="200"/>
        <v>7.5486646890829068</v>
      </c>
      <c r="P128" s="217">
        <f t="shared" si="201"/>
        <v>38.316513509176865</v>
      </c>
      <c r="Q128" s="221">
        <f t="shared" si="202"/>
        <v>155.09653734590285</v>
      </c>
      <c r="R128" s="215">
        <f t="shared" si="203"/>
        <v>84.210386289070883</v>
      </c>
      <c r="S128" s="281"/>
      <c r="T128" s="215">
        <f>SUM($E$128:E128)</f>
        <v>2737.6400000000003</v>
      </c>
      <c r="U128" s="215">
        <f t="shared" si="204"/>
        <v>-71.544510944019095</v>
      </c>
      <c r="V128" s="216">
        <f t="shared" si="205"/>
        <v>16.546401188606062</v>
      </c>
      <c r="W128" s="215">
        <f>SUM(K$128:$K128)</f>
        <v>1765.12</v>
      </c>
      <c r="X128" s="215">
        <f t="shared" si="206"/>
        <v>-69.260133887832382</v>
      </c>
      <c r="Y128" s="217">
        <f t="shared" si="207"/>
        <v>30.084752008254089</v>
      </c>
      <c r="Z128" s="215">
        <f>SUM($H$128:H128)</f>
        <v>90383.02297563001</v>
      </c>
      <c r="AA128" s="215">
        <f t="shared" si="208"/>
        <v>-71.294091069568992</v>
      </c>
      <c r="AB128" s="215">
        <f t="shared" si="209"/>
        <v>21.808198228368592</v>
      </c>
      <c r="AC128" s="218">
        <f>SUM($N$128:N128)</f>
        <v>107330.01825377</v>
      </c>
      <c r="AD128" s="215">
        <f t="shared" si="210"/>
        <v>-69.005150621205061</v>
      </c>
      <c r="AE128" s="215">
        <f t="shared" si="211"/>
        <v>38.316513509176865</v>
      </c>
    </row>
    <row r="129" spans="1:31" s="104" customFormat="1" ht="12" customHeight="1">
      <c r="A129" s="648"/>
      <c r="B129" s="328"/>
      <c r="C129" s="500" t="s">
        <v>1</v>
      </c>
      <c r="D129" s="311"/>
      <c r="E129" s="210">
        <f>SUM(E409:E411)</f>
        <v>2897.82</v>
      </c>
      <c r="F129" s="211">
        <f t="shared" si="197"/>
        <v>5.8510249704124551</v>
      </c>
      <c r="G129" s="220">
        <f t="shared" si="179"/>
        <v>11.805081312575961</v>
      </c>
      <c r="H129" s="211">
        <f>SUM(H409:H411)</f>
        <v>100817.37596562001</v>
      </c>
      <c r="I129" s="179">
        <f t="shared" si="181"/>
        <v>11.544593936411518</v>
      </c>
      <c r="J129" s="227">
        <f t="shared" si="182"/>
        <v>26.54260093813663</v>
      </c>
      <c r="K129" s="211">
        <f>SUM(K409:K411)</f>
        <v>2007.08</v>
      </c>
      <c r="L129" s="211">
        <f t="shared" si="198"/>
        <v>13.707849891225532</v>
      </c>
      <c r="M129" s="220">
        <f t="shared" si="199"/>
        <v>34.464207952299589</v>
      </c>
      <c r="N129" s="211">
        <f>SUM(N409:N411)</f>
        <v>119172.12923095</v>
      </c>
      <c r="O129" s="211">
        <f t="shared" si="200"/>
        <v>11.033363424182618</v>
      </c>
      <c r="P129" s="212">
        <f t="shared" si="201"/>
        <v>42.360352962970495</v>
      </c>
      <c r="Q129" s="213">
        <f t="shared" si="202"/>
        <v>144.37989517109432</v>
      </c>
      <c r="R129" s="211">
        <f t="shared" si="203"/>
        <v>84.598115865028021</v>
      </c>
      <c r="S129" s="228"/>
      <c r="T129" s="211">
        <f>SUM($E$128:E129)</f>
        <v>5635.4600000000009</v>
      </c>
      <c r="U129" s="211">
        <f t="shared" si="204"/>
        <v>105.8510249704125</v>
      </c>
      <c r="V129" s="220">
        <f t="shared" si="205"/>
        <v>14.059204747390108</v>
      </c>
      <c r="W129" s="211">
        <f>SUM(K$128:$K129)</f>
        <v>3772.2</v>
      </c>
      <c r="X129" s="211">
        <f t="shared" si="206"/>
        <v>113.70784989122554</v>
      </c>
      <c r="Y129" s="212">
        <f t="shared" si="207"/>
        <v>32.378796652102949</v>
      </c>
      <c r="Z129" s="211">
        <f>SUM($H$128:H130)</f>
        <v>198660.67894125002</v>
      </c>
      <c r="AA129" s="211">
        <f t="shared" si="208"/>
        <v>119.79866616633848</v>
      </c>
      <c r="AB129" s="211">
        <f t="shared" si="209"/>
        <v>29.107919021711616</v>
      </c>
      <c r="AC129" s="210">
        <f>SUM($N$128:N129)</f>
        <v>226502.14748471999</v>
      </c>
      <c r="AD129" s="211">
        <f t="shared" si="210"/>
        <v>111.0333634241826</v>
      </c>
      <c r="AE129" s="211">
        <f t="shared" si="211"/>
        <v>40.415071375261149</v>
      </c>
    </row>
    <row r="130" spans="1:31" s="60" customFormat="1" ht="12" customHeight="1">
      <c r="A130" s="612">
        <v>1999</v>
      </c>
      <c r="B130" s="287"/>
      <c r="C130" s="45" t="s">
        <v>21</v>
      </c>
      <c r="D130" s="315"/>
      <c r="E130" s="178">
        <v>307.10000000000002</v>
      </c>
      <c r="F130" s="178">
        <v>-0.18107911101443719</v>
      </c>
      <c r="G130" s="229">
        <v>7.1663348271005622</v>
      </c>
      <c r="H130" s="178">
        <v>7460.28</v>
      </c>
      <c r="I130" s="178">
        <v>-5.0551301904869117</v>
      </c>
      <c r="J130" s="226">
        <v>30.818812256996853</v>
      </c>
      <c r="K130" s="178">
        <v>248.76505338790523</v>
      </c>
      <c r="L130" s="178">
        <v>-5.0551301904869117</v>
      </c>
      <c r="M130" s="229">
        <v>30.818812256996853</v>
      </c>
      <c r="N130" s="178">
        <v>9437.36</v>
      </c>
      <c r="O130" s="178">
        <v>-5.0551301904869117</v>
      </c>
      <c r="P130" s="226">
        <v>30.818812256996853</v>
      </c>
      <c r="Q130" s="230">
        <f t="shared" si="175"/>
        <v>123.44981572678206</v>
      </c>
      <c r="R130" s="183">
        <f t="shared" si="203"/>
        <v>79.050497172938179</v>
      </c>
      <c r="S130" s="209"/>
      <c r="T130" s="178">
        <f>SUM(E130)</f>
        <v>307.10000000000002</v>
      </c>
      <c r="U130" s="178" t="s">
        <v>20</v>
      </c>
      <c r="V130" s="229">
        <f>((T130/286)-1)*100</f>
        <v>7.3776223776223837</v>
      </c>
      <c r="W130" s="183">
        <f>SUM(K130)</f>
        <v>248.76505338790523</v>
      </c>
      <c r="X130" s="178" t="s">
        <v>20</v>
      </c>
      <c r="Y130" s="207">
        <f>((W130/190.2)-1)*100</f>
        <v>30.791300414250912</v>
      </c>
      <c r="Z130" s="178">
        <f>H130</f>
        <v>7460.28</v>
      </c>
      <c r="AA130" s="178" t="s">
        <v>20</v>
      </c>
      <c r="AB130" s="178" t="s">
        <v>20</v>
      </c>
      <c r="AC130" s="183">
        <f>N130</f>
        <v>9437.36</v>
      </c>
      <c r="AD130" s="178" t="s">
        <v>20</v>
      </c>
      <c r="AE130" s="178" t="s">
        <v>20</v>
      </c>
    </row>
    <row r="131" spans="1:31" s="60" customFormat="1" ht="12" customHeight="1">
      <c r="A131" s="612"/>
      <c r="B131" s="287"/>
      <c r="C131" s="45" t="s">
        <v>22</v>
      </c>
      <c r="D131" s="315"/>
      <c r="E131" s="178">
        <v>348.5</v>
      </c>
      <c r="F131" s="178">
        <v>13.539181692315294</v>
      </c>
      <c r="G131" s="229">
        <v>17.751019605251138</v>
      </c>
      <c r="H131" s="178">
        <v>8272.7000000000007</v>
      </c>
      <c r="I131" s="178">
        <v>8.9187964447229326</v>
      </c>
      <c r="J131" s="226">
        <v>29.890652984265987</v>
      </c>
      <c r="K131" s="178">
        <v>270.95190212517883</v>
      </c>
      <c r="L131" s="178">
        <v>8.9187964447229326</v>
      </c>
      <c r="M131" s="229">
        <v>29.890652984265987</v>
      </c>
      <c r="N131" s="178">
        <v>10390.950000000001</v>
      </c>
      <c r="O131" s="178">
        <v>8.9187964447229326</v>
      </c>
      <c r="P131" s="226">
        <v>29.890652984265987</v>
      </c>
      <c r="Q131" s="230">
        <f t="shared" si="175"/>
        <v>128.62061394165605</v>
      </c>
      <c r="R131" s="183">
        <v>81.947499631833622</v>
      </c>
      <c r="S131" s="209"/>
      <c r="T131" s="178">
        <f>SUM(E130:E131)</f>
        <v>655.6</v>
      </c>
      <c r="U131" s="178">
        <f t="shared" ref="U131:U141" si="212">((T131/T130)-1)*100</f>
        <v>113.48095083034839</v>
      </c>
      <c r="V131" s="229">
        <f>((T131/582.6)-1)*100</f>
        <v>12.53003776175763</v>
      </c>
      <c r="W131" s="178">
        <f>SUM(K130:K131)</f>
        <v>519.71695551308403</v>
      </c>
      <c r="X131" s="178">
        <f t="shared" ref="X131:X141" si="213">((W131/W130)-1)*100</f>
        <v>108.91879644472291</v>
      </c>
      <c r="Y131" s="207">
        <f>((W131/398.8)-1)*100</f>
        <v>30.320199476701106</v>
      </c>
      <c r="Z131" s="178">
        <f>SUM(H130:H131)</f>
        <v>15732.98</v>
      </c>
      <c r="AA131" s="178">
        <f t="shared" ref="AA131:AA194" si="214">(Z131/Z130-1)*100</f>
        <v>110.88993978778277</v>
      </c>
      <c r="AB131" s="178" t="s">
        <v>20</v>
      </c>
      <c r="AC131" s="183">
        <f>SUM(N130:N131)</f>
        <v>19828.310000000001</v>
      </c>
      <c r="AD131" s="178">
        <f t="shared" ref="AD131:AD194" si="215">(AC131/AC130-1)*100</f>
        <v>110.10441479396782</v>
      </c>
      <c r="AE131" s="178" t="s">
        <v>20</v>
      </c>
    </row>
    <row r="132" spans="1:31" s="60" customFormat="1" ht="12" customHeight="1">
      <c r="A132" s="612"/>
      <c r="B132" s="287"/>
      <c r="C132" s="93" t="s">
        <v>23</v>
      </c>
      <c r="D132" s="316"/>
      <c r="E132" s="179">
        <v>376.3</v>
      </c>
      <c r="F132" s="179">
        <v>8.0448577682166409</v>
      </c>
      <c r="G132" s="231">
        <v>10.444763183811133</v>
      </c>
      <c r="H132" s="179">
        <v>9708.84</v>
      </c>
      <c r="I132" s="179">
        <v>3.4297215171591011</v>
      </c>
      <c r="J132" s="227">
        <v>20.209667487461047</v>
      </c>
      <c r="K132" s="179">
        <v>280.24479781351795</v>
      </c>
      <c r="L132" s="179">
        <v>3.4297215171591011</v>
      </c>
      <c r="M132" s="231">
        <v>20.209667487461047</v>
      </c>
      <c r="N132" s="179">
        <v>12104.38</v>
      </c>
      <c r="O132" s="179">
        <v>3.4297215171591011</v>
      </c>
      <c r="P132" s="227">
        <v>20.209667487461047</v>
      </c>
      <c r="Q132" s="232">
        <f t="shared" si="175"/>
        <v>134.27546307225288</v>
      </c>
      <c r="R132" s="181">
        <v>80.15725131681836</v>
      </c>
      <c r="S132" s="209"/>
      <c r="T132" s="179">
        <f>SUM(E130:E132)</f>
        <v>1031.9000000000001</v>
      </c>
      <c r="U132" s="179">
        <f t="shared" si="212"/>
        <v>57.397803538743155</v>
      </c>
      <c r="V132" s="231">
        <f>((T132/923.6)-1)*100</f>
        <v>11.725855348635772</v>
      </c>
      <c r="W132" s="179">
        <f>SUM(K130:K132)</f>
        <v>799.96175332660198</v>
      </c>
      <c r="X132" s="179">
        <f t="shared" si="213"/>
        <v>53.922581289819526</v>
      </c>
      <c r="Y132" s="212">
        <f>((W132/631.9)-1)*100</f>
        <v>26.596257845640459</v>
      </c>
      <c r="Z132" s="179">
        <f>SUM(H130:H132)</f>
        <v>25441.82</v>
      </c>
      <c r="AA132" s="179">
        <f t="shared" si="214"/>
        <v>61.710114676304187</v>
      </c>
      <c r="AB132" s="179" t="s">
        <v>20</v>
      </c>
      <c r="AC132" s="181">
        <f>SUM(N130:N132)</f>
        <v>31932.690000000002</v>
      </c>
      <c r="AD132" s="179">
        <f t="shared" si="215"/>
        <v>61.045948948750549</v>
      </c>
      <c r="AE132" s="179" t="s">
        <v>20</v>
      </c>
    </row>
    <row r="133" spans="1:31" s="60" customFormat="1" ht="12" customHeight="1">
      <c r="A133" s="612"/>
      <c r="B133" s="287"/>
      <c r="C133" s="152" t="s">
        <v>24</v>
      </c>
      <c r="D133" s="317"/>
      <c r="E133" s="180">
        <v>325.8</v>
      </c>
      <c r="F133" s="180">
        <v>-13.428156726409879</v>
      </c>
      <c r="G133" s="233">
        <v>-4.5007390371937017</v>
      </c>
      <c r="H133" s="180">
        <v>8273.42</v>
      </c>
      <c r="I133" s="180">
        <v>2.7637451080669173</v>
      </c>
      <c r="J133" s="226">
        <v>26.561217184663178</v>
      </c>
      <c r="K133" s="180">
        <v>287.99004970370106</v>
      </c>
      <c r="L133" s="180">
        <v>2.7637451080669173</v>
      </c>
      <c r="M133" s="229">
        <v>26.561217184663178</v>
      </c>
      <c r="N133" s="180">
        <v>11290.45</v>
      </c>
      <c r="O133" s="180">
        <v>2.7637451080669173</v>
      </c>
      <c r="P133" s="226">
        <v>26.561217184663178</v>
      </c>
      <c r="Q133" s="230">
        <f t="shared" si="175"/>
        <v>113.12890856305617</v>
      </c>
      <c r="R133" s="183">
        <v>76.69207113174707</v>
      </c>
      <c r="S133" s="209"/>
      <c r="T133" s="180">
        <f>SUM(E130:E133)</f>
        <v>1357.7</v>
      </c>
      <c r="U133" s="180">
        <f t="shared" si="212"/>
        <v>31.572826824304666</v>
      </c>
      <c r="V133" s="233">
        <f>((T133/1265.1)-1)*100</f>
        <v>7.3195794798830205</v>
      </c>
      <c r="W133" s="180">
        <f>SUM(K130:K133)</f>
        <v>1087.9518030303029</v>
      </c>
      <c r="X133" s="180">
        <f t="shared" si="213"/>
        <v>36.000477336086178</v>
      </c>
      <c r="Y133" s="217">
        <f>((W133/859.4)-1)*100</f>
        <v>26.594345244391771</v>
      </c>
      <c r="Z133" s="180">
        <f>SUM(H130:H133)</f>
        <v>33715.24</v>
      </c>
      <c r="AA133" s="180">
        <f t="shared" si="214"/>
        <v>32.518978595084768</v>
      </c>
      <c r="AB133" s="180" t="s">
        <v>20</v>
      </c>
      <c r="AC133" s="182">
        <f>SUM(N130:N133)</f>
        <v>43223.14</v>
      </c>
      <c r="AD133" s="180">
        <f t="shared" si="215"/>
        <v>35.357027547632214</v>
      </c>
      <c r="AE133" s="178" t="s">
        <v>20</v>
      </c>
    </row>
    <row r="134" spans="1:31" s="60" customFormat="1" ht="12" customHeight="1">
      <c r="A134" s="612"/>
      <c r="B134" s="287"/>
      <c r="C134" s="45" t="s">
        <v>25</v>
      </c>
      <c r="D134" s="315"/>
      <c r="E134" s="178">
        <v>363.8</v>
      </c>
      <c r="F134" s="178">
        <v>11.618397036489124</v>
      </c>
      <c r="G134" s="229">
        <v>4.2828449642734245</v>
      </c>
      <c r="H134" s="178">
        <v>8779.27</v>
      </c>
      <c r="I134" s="178">
        <v>-4.4786643777278918</v>
      </c>
      <c r="J134" s="226">
        <v>10.732174832435915</v>
      </c>
      <c r="K134" s="178">
        <v>275.09194193622056</v>
      </c>
      <c r="L134" s="178">
        <v>-4.4786643777278918</v>
      </c>
      <c r="M134" s="229">
        <v>10.732174832435915</v>
      </c>
      <c r="N134" s="178">
        <v>11681.11</v>
      </c>
      <c r="O134" s="178">
        <v>-4.4786643777278918</v>
      </c>
      <c r="P134" s="226">
        <v>10.732174832435915</v>
      </c>
      <c r="Q134" s="230">
        <f t="shared" si="175"/>
        <v>132.24669448309257</v>
      </c>
      <c r="R134" s="183">
        <v>75.066837441116988</v>
      </c>
      <c r="S134" s="209"/>
      <c r="T134" s="178">
        <f>SUM(E130:E134)</f>
        <v>1721.5</v>
      </c>
      <c r="U134" s="178">
        <f t="shared" si="212"/>
        <v>26.795315607277015</v>
      </c>
      <c r="V134" s="229">
        <f>((T134/1614.1)-1)*100</f>
        <v>6.6538628337773353</v>
      </c>
      <c r="W134" s="178">
        <f>SUM(K130:K134)</f>
        <v>1363.0437449665235</v>
      </c>
      <c r="X134" s="178">
        <f t="shared" si="213"/>
        <v>25.285305945539061</v>
      </c>
      <c r="Y134" s="207">
        <f>((W134/1107.9)-1)*100</f>
        <v>23.029492279675367</v>
      </c>
      <c r="Z134" s="178">
        <f>SUM(H130:H134)</f>
        <v>42494.509999999995</v>
      </c>
      <c r="AA134" s="178">
        <f t="shared" si="214"/>
        <v>26.039470577697198</v>
      </c>
      <c r="AB134" s="178" t="s">
        <v>20</v>
      </c>
      <c r="AC134" s="183">
        <f>SUM(N130:N134)</f>
        <v>54904.25</v>
      </c>
      <c r="AD134" s="178">
        <f t="shared" si="215"/>
        <v>27.025130520364794</v>
      </c>
      <c r="AE134" s="178" t="s">
        <v>20</v>
      </c>
    </row>
    <row r="135" spans="1:31" s="60" customFormat="1" ht="12" customHeight="1">
      <c r="A135" s="612"/>
      <c r="B135" s="287"/>
      <c r="C135" s="93" t="s">
        <v>26</v>
      </c>
      <c r="D135" s="316"/>
      <c r="E135" s="179">
        <v>394.3</v>
      </c>
      <c r="F135" s="179">
        <v>8.3904890075198182</v>
      </c>
      <c r="G135" s="231">
        <v>5.8313167489294271</v>
      </c>
      <c r="H135" s="179">
        <v>9513.0300000000007</v>
      </c>
      <c r="I135" s="179">
        <v>-0.24900929586282317</v>
      </c>
      <c r="J135" s="227">
        <v>3.2303579221389711</v>
      </c>
      <c r="K135" s="179">
        <v>274.40693742862982</v>
      </c>
      <c r="L135" s="179">
        <v>-0.24900929586282317</v>
      </c>
      <c r="M135" s="231">
        <v>3.2303579221389711</v>
      </c>
      <c r="N135" s="211">
        <v>12285.81</v>
      </c>
      <c r="O135" s="179">
        <v>-0.24900929586282317</v>
      </c>
      <c r="P135" s="227">
        <v>3.2303579221389711</v>
      </c>
      <c r="Q135" s="232">
        <f t="shared" si="175"/>
        <v>143.69170243830044</v>
      </c>
      <c r="R135" s="181">
        <v>797.05675111564938</v>
      </c>
      <c r="S135" s="209"/>
      <c r="T135" s="179">
        <f>SUM(E130:E135)</f>
        <v>2115.8000000000002</v>
      </c>
      <c r="U135" s="179">
        <f t="shared" si="212"/>
        <v>22.904443799012508</v>
      </c>
      <c r="V135" s="231">
        <f>((T135/1986.9)-1)*100</f>
        <v>6.4874930796718466</v>
      </c>
      <c r="W135" s="179">
        <f>SUM(K130:K135)</f>
        <v>1637.4506823951533</v>
      </c>
      <c r="X135" s="179">
        <f t="shared" si="213"/>
        <v>20.131924484593068</v>
      </c>
      <c r="Y135" s="212">
        <f>((W135/1373.7)-1)*100</f>
        <v>19.200020557265283</v>
      </c>
      <c r="Z135" s="179">
        <f>SUM(H130:H135)</f>
        <v>52007.539999999994</v>
      </c>
      <c r="AA135" s="179">
        <f t="shared" si="214"/>
        <v>22.386491808000606</v>
      </c>
      <c r="AB135" s="179" t="s">
        <v>20</v>
      </c>
      <c r="AC135" s="181">
        <f>SUM(N130:N135)</f>
        <v>67190.06</v>
      </c>
      <c r="AD135" s="179">
        <f t="shared" si="215"/>
        <v>22.376792324820016</v>
      </c>
      <c r="AE135" s="179" t="s">
        <v>20</v>
      </c>
    </row>
    <row r="136" spans="1:31" s="60" customFormat="1" ht="12" customHeight="1">
      <c r="A136" s="612"/>
      <c r="B136" s="287"/>
      <c r="C136" s="152" t="s">
        <v>27</v>
      </c>
      <c r="D136" s="317"/>
      <c r="E136" s="180">
        <v>277.2</v>
      </c>
      <c r="F136" s="180">
        <v>-29.698587484000115</v>
      </c>
      <c r="G136" s="233">
        <v>-3.0035271801714836</v>
      </c>
      <c r="H136" s="180">
        <v>8910</v>
      </c>
      <c r="I136" s="180">
        <v>-16.931472745585928</v>
      </c>
      <c r="J136" s="226">
        <v>-8.9200457082733386</v>
      </c>
      <c r="K136" s="180">
        <v>227.94580160590434</v>
      </c>
      <c r="L136" s="180">
        <v>-16.931472745585928</v>
      </c>
      <c r="M136" s="229">
        <v>-8.9200457082733386</v>
      </c>
      <c r="N136" s="180">
        <v>11748.67</v>
      </c>
      <c r="O136" s="180">
        <v>-16.931472745585928</v>
      </c>
      <c r="P136" s="226">
        <v>-8.9200457082733386</v>
      </c>
      <c r="Q136" s="230">
        <f t="shared" si="175"/>
        <v>121.60785504584607</v>
      </c>
      <c r="R136" s="183">
        <v>76.880721665666911</v>
      </c>
      <c r="S136" s="209"/>
      <c r="T136" s="180">
        <f>SUM(E130:E136)</f>
        <v>2393</v>
      </c>
      <c r="U136" s="180">
        <f t="shared" si="212"/>
        <v>13.101427356082795</v>
      </c>
      <c r="V136" s="233">
        <f>((T136/2272.8)-1)*100</f>
        <v>5.2886307638155605</v>
      </c>
      <c r="W136" s="180">
        <f>SUM(K130:K136)</f>
        <v>1865.3964840010576</v>
      </c>
      <c r="X136" s="180">
        <f t="shared" si="213"/>
        <v>13.920773557129706</v>
      </c>
      <c r="Y136" s="217">
        <f>((W136/1624)-1)*100</f>
        <v>14.864315517306515</v>
      </c>
      <c r="Z136" s="180">
        <f>SUM(H130:H136)</f>
        <v>60917.539999999994</v>
      </c>
      <c r="AA136" s="180">
        <f t="shared" si="214"/>
        <v>17.132131225587678</v>
      </c>
      <c r="AB136" s="180" t="s">
        <v>20</v>
      </c>
      <c r="AC136" s="182">
        <f>SUM(N130:N136)</f>
        <v>78938.73</v>
      </c>
      <c r="AD136" s="180">
        <f t="shared" si="215"/>
        <v>17.485726311302585</v>
      </c>
      <c r="AE136" s="178" t="s">
        <v>20</v>
      </c>
    </row>
    <row r="137" spans="1:31" s="60" customFormat="1" ht="12" customHeight="1">
      <c r="A137" s="612"/>
      <c r="B137" s="287"/>
      <c r="C137" s="45" t="s">
        <v>28</v>
      </c>
      <c r="D137" s="315"/>
      <c r="E137" s="178">
        <v>288.1383116367964</v>
      </c>
      <c r="F137" s="178">
        <v>3.8891402852338164</v>
      </c>
      <c r="G137" s="229">
        <v>16.02106367497338</v>
      </c>
      <c r="H137" s="178">
        <v>6014.77</v>
      </c>
      <c r="I137" s="178">
        <v>-7.4876357682696293</v>
      </c>
      <c r="J137" s="226">
        <v>14.031282232515929</v>
      </c>
      <c r="K137" s="178">
        <v>210.8780502325917</v>
      </c>
      <c r="L137" s="178">
        <v>-7.4876357682696293</v>
      </c>
      <c r="M137" s="229">
        <v>14.031282232515929</v>
      </c>
      <c r="N137" s="178">
        <v>8914.58</v>
      </c>
      <c r="O137" s="178">
        <v>-7.4876357682696293</v>
      </c>
      <c r="P137" s="226">
        <v>14.031282232515929</v>
      </c>
      <c r="Q137" s="230">
        <f t="shared" si="175"/>
        <v>136.63741262734035</v>
      </c>
      <c r="R137" s="183">
        <v>68.061927316938636</v>
      </c>
      <c r="S137" s="209"/>
      <c r="T137" s="178">
        <f>SUM(E130:E137)</f>
        <v>2681.1383116367965</v>
      </c>
      <c r="U137" s="178">
        <f t="shared" si="212"/>
        <v>12.040882224688531</v>
      </c>
      <c r="V137" s="229">
        <f>((T137/2521.2)-1)*100</f>
        <v>6.3437375708708776</v>
      </c>
      <c r="W137" s="178">
        <f>SUM(K130:K137)</f>
        <v>2076.2745342336493</v>
      </c>
      <c r="X137" s="178">
        <f t="shared" si="213"/>
        <v>11.304730765884297</v>
      </c>
      <c r="Y137" s="207">
        <f>((W137/1808.9)-1)*100</f>
        <v>14.781056677187742</v>
      </c>
      <c r="Z137" s="178">
        <f>SUM(H130:H137)</f>
        <v>66932.31</v>
      </c>
      <c r="AA137" s="178">
        <f t="shared" si="214"/>
        <v>9.8736258883730379</v>
      </c>
      <c r="AB137" s="178" t="s">
        <v>20</v>
      </c>
      <c r="AC137" s="183">
        <f>SUM(N130:N137)</f>
        <v>87853.31</v>
      </c>
      <c r="AD137" s="178">
        <f t="shared" si="215"/>
        <v>11.293037017443774</v>
      </c>
      <c r="AE137" s="178" t="s">
        <v>20</v>
      </c>
    </row>
    <row r="138" spans="1:31" s="60" customFormat="1" ht="12" customHeight="1">
      <c r="A138" s="612"/>
      <c r="B138" s="287"/>
      <c r="C138" s="93" t="s">
        <v>29</v>
      </c>
      <c r="D138" s="316"/>
      <c r="E138" s="179">
        <v>344</v>
      </c>
      <c r="F138" s="179">
        <v>19.434780671906161</v>
      </c>
      <c r="G138" s="231">
        <v>-5.6201188780020228</v>
      </c>
      <c r="H138" s="179">
        <v>8928.7900000000009</v>
      </c>
      <c r="I138" s="179">
        <v>43.234873548440248</v>
      </c>
      <c r="J138" s="227">
        <v>14.599881850009133</v>
      </c>
      <c r="K138" s="179">
        <v>302.05090859206905</v>
      </c>
      <c r="L138" s="179">
        <v>43.234873548440248</v>
      </c>
      <c r="M138" s="231">
        <v>14.599881850009133</v>
      </c>
      <c r="N138" s="179">
        <v>12627.7</v>
      </c>
      <c r="O138" s="179">
        <v>43.234873548440248</v>
      </c>
      <c r="P138" s="227">
        <v>14.599881850009133</v>
      </c>
      <c r="Q138" s="232">
        <f t="shared" ref="Q138:Q169" si="216">E138/K138*100</f>
        <v>113.88808648299242</v>
      </c>
      <c r="R138" s="181">
        <v>70.238282352613297</v>
      </c>
      <c r="S138" s="209"/>
      <c r="T138" s="179">
        <f>SUM(E130:E138)</f>
        <v>3025.1383116367965</v>
      </c>
      <c r="U138" s="179">
        <f t="shared" si="212"/>
        <v>12.83037128323279</v>
      </c>
      <c r="V138" s="231">
        <f>((T138/2885.8)-1)*100</f>
        <v>4.8284119355740618</v>
      </c>
      <c r="W138" s="179">
        <f>SUM(K130:K138)</f>
        <v>2378.3254428257183</v>
      </c>
      <c r="X138" s="179">
        <f t="shared" si="213"/>
        <v>14.547734589614647</v>
      </c>
      <c r="Y138" s="212">
        <f>((W138/2072.5)-1)*100</f>
        <v>14.756354297983986</v>
      </c>
      <c r="Z138" s="179">
        <f>SUM(H130:H138)</f>
        <v>75861.100000000006</v>
      </c>
      <c r="AA138" s="179">
        <f t="shared" si="214"/>
        <v>13.340029650851747</v>
      </c>
      <c r="AB138" s="179" t="s">
        <v>20</v>
      </c>
      <c r="AC138" s="181">
        <f>SUM(N130:N138)</f>
        <v>100481.01</v>
      </c>
      <c r="AD138" s="179">
        <f t="shared" si="215"/>
        <v>14.373618933652011</v>
      </c>
      <c r="AE138" s="179" t="s">
        <v>20</v>
      </c>
    </row>
    <row r="139" spans="1:31" s="60" customFormat="1" ht="12" customHeight="1">
      <c r="A139" s="612"/>
      <c r="B139" s="287"/>
      <c r="C139" s="152" t="s">
        <v>30</v>
      </c>
      <c r="D139" s="317"/>
      <c r="E139" s="180">
        <v>350.57589723294029</v>
      </c>
      <c r="F139" s="180">
        <v>1.8709205788604244</v>
      </c>
      <c r="G139" s="233">
        <v>-12.820257818879387</v>
      </c>
      <c r="H139" s="180">
        <v>9523.2999999999993</v>
      </c>
      <c r="I139" s="180">
        <v>-12.355363079396753</v>
      </c>
      <c r="J139" s="226">
        <v>-10.284864392401339</v>
      </c>
      <c r="K139" s="180">
        <v>264.73142215090212</v>
      </c>
      <c r="L139" s="180">
        <v>-12.355363079396753</v>
      </c>
      <c r="M139" s="229">
        <v>-10.284864392401339</v>
      </c>
      <c r="N139" s="180">
        <v>12149.56</v>
      </c>
      <c r="O139" s="180">
        <v>-12.355363079396753</v>
      </c>
      <c r="P139" s="226">
        <v>-10.284864392401339</v>
      </c>
      <c r="Q139" s="230">
        <f t="shared" si="216"/>
        <v>132.42700635404933</v>
      </c>
      <c r="R139" s="183">
        <v>77.083706833343939</v>
      </c>
      <c r="S139" s="209"/>
      <c r="T139" s="180">
        <f>SUM(E130:E139)</f>
        <v>3375.7142088697369</v>
      </c>
      <c r="U139" s="180">
        <f t="shared" si="212"/>
        <v>11.5887559879289</v>
      </c>
      <c r="V139" s="233">
        <f>((T139/3287.9)-1)*100</f>
        <v>2.6708296745562965</v>
      </c>
      <c r="W139" s="180">
        <f>SUM(K130:K139)</f>
        <v>2643.0568649766205</v>
      </c>
      <c r="X139" s="180">
        <f t="shared" si="213"/>
        <v>11.131000719412555</v>
      </c>
      <c r="Y139" s="217">
        <f>((W139/2367.5)-1)*100</f>
        <v>11.639149523827697</v>
      </c>
      <c r="Z139" s="180">
        <f>SUM(H130:H139)</f>
        <v>85384.400000000009</v>
      </c>
      <c r="AA139" s="180">
        <f t="shared" si="214"/>
        <v>12.553601252816016</v>
      </c>
      <c r="AB139" s="180" t="s">
        <v>20</v>
      </c>
      <c r="AC139" s="182">
        <f>SUM(N130:N139)</f>
        <v>112630.56999999999</v>
      </c>
      <c r="AD139" s="180">
        <f t="shared" si="215"/>
        <v>12.091399160896167</v>
      </c>
      <c r="AE139" s="178" t="s">
        <v>20</v>
      </c>
    </row>
    <row r="140" spans="1:31" s="60" customFormat="1" ht="12" customHeight="1">
      <c r="A140" s="612"/>
      <c r="B140" s="287"/>
      <c r="C140" s="45" t="s">
        <v>31</v>
      </c>
      <c r="D140" s="315"/>
      <c r="E140" s="178">
        <v>380.3</v>
      </c>
      <c r="F140" s="178">
        <v>8.5628347591255825</v>
      </c>
      <c r="G140" s="229">
        <v>2.4068699094090817</v>
      </c>
      <c r="H140" s="178">
        <v>10048.799999999999</v>
      </c>
      <c r="I140" s="178">
        <v>12.312534780011664</v>
      </c>
      <c r="J140" s="226">
        <v>12.756103976962141</v>
      </c>
      <c r="K140" s="178">
        <v>297.32657057685145</v>
      </c>
      <c r="L140" s="178">
        <v>12.312534780011664</v>
      </c>
      <c r="M140" s="229">
        <v>12.756103976962141</v>
      </c>
      <c r="N140" s="178">
        <v>13503.6</v>
      </c>
      <c r="O140" s="178">
        <v>12.312534780011664</v>
      </c>
      <c r="P140" s="226">
        <v>12.756103976962141</v>
      </c>
      <c r="Q140" s="230">
        <f t="shared" si="216"/>
        <v>127.90649663841664</v>
      </c>
      <c r="R140" s="183">
        <v>77.802034297209673</v>
      </c>
      <c r="S140" s="209"/>
      <c r="T140" s="178">
        <f>SUM(E130:E140)</f>
        <v>3756.0142088697371</v>
      </c>
      <c r="U140" s="178">
        <f t="shared" si="212"/>
        <v>11.265764115953791</v>
      </c>
      <c r="V140" s="229">
        <f>((T140/3659.6)-1)*100</f>
        <v>2.634555931515381</v>
      </c>
      <c r="W140" s="178">
        <f>SUM(K130:K140)</f>
        <v>2940.3834355534718</v>
      </c>
      <c r="X140" s="178">
        <f t="shared" si="213"/>
        <v>11.249344443426534</v>
      </c>
      <c r="Y140" s="207">
        <f>((W140/2631.2)-1)*100</f>
        <v>11.750662646453037</v>
      </c>
      <c r="Z140" s="178">
        <f>SUM(H130:H140)</f>
        <v>95433.200000000012</v>
      </c>
      <c r="AA140" s="178">
        <f t="shared" si="214"/>
        <v>11.768894552166431</v>
      </c>
      <c r="AB140" s="178" t="s">
        <v>20</v>
      </c>
      <c r="AC140" s="183">
        <f>SUM(N130:N140)</f>
        <v>126134.17</v>
      </c>
      <c r="AD140" s="178">
        <f t="shared" si="215"/>
        <v>11.989284969435921</v>
      </c>
      <c r="AE140" s="178" t="s">
        <v>20</v>
      </c>
    </row>
    <row r="141" spans="1:31" s="60" customFormat="1" ht="12" customHeight="1">
      <c r="A141" s="613"/>
      <c r="B141" s="289"/>
      <c r="C141" s="93" t="s">
        <v>32</v>
      </c>
      <c r="D141" s="316"/>
      <c r="E141" s="179">
        <v>332.2</v>
      </c>
      <c r="F141" s="179">
        <v>-12.666327073808725</v>
      </c>
      <c r="G141" s="231">
        <v>8.0549097135608214</v>
      </c>
      <c r="H141" s="179">
        <v>9355.43</v>
      </c>
      <c r="I141" s="179">
        <v>-10.49571358175514</v>
      </c>
      <c r="J141" s="227">
        <v>1.5686520845197061</v>
      </c>
      <c r="K141" s="179">
        <v>266.12002532665008</v>
      </c>
      <c r="L141" s="179">
        <v>-10.49571358175514</v>
      </c>
      <c r="M141" s="231">
        <v>1.5686520845197061</v>
      </c>
      <c r="N141" s="211">
        <v>12959.51</v>
      </c>
      <c r="O141" s="179">
        <v>-10.49571358175514</v>
      </c>
      <c r="P141" s="227">
        <v>1.5686520845197061</v>
      </c>
      <c r="Q141" s="232">
        <f t="shared" si="216"/>
        <v>124.83089147171084</v>
      </c>
      <c r="R141" s="181">
        <v>703.63297702878526</v>
      </c>
      <c r="S141" s="209"/>
      <c r="T141" s="179">
        <f>SUM(E130:E141)</f>
        <v>4088.2142088697369</v>
      </c>
      <c r="U141" s="179">
        <f t="shared" si="212"/>
        <v>8.8444819834684765</v>
      </c>
      <c r="V141" s="231">
        <f>((T141/3967.2)-1)*100</f>
        <v>3.0503682413222766</v>
      </c>
      <c r="W141" s="179">
        <f>SUM(K130:K141)</f>
        <v>3206.503460880122</v>
      </c>
      <c r="X141" s="179">
        <f t="shared" si="213"/>
        <v>9.0505211704322583</v>
      </c>
      <c r="Y141" s="212">
        <f>((W141/2893.2)-1)*100</f>
        <v>10.828959659896388</v>
      </c>
      <c r="Z141" s="179">
        <f>SUM(H130:H141)</f>
        <v>104788.63</v>
      </c>
      <c r="AA141" s="179">
        <f t="shared" si="214"/>
        <v>9.8031188307632799</v>
      </c>
      <c r="AB141" s="179" t="s">
        <v>20</v>
      </c>
      <c r="AC141" s="181">
        <f>SUM(N130:N141)</f>
        <v>139093.68</v>
      </c>
      <c r="AD141" s="179">
        <f t="shared" si="215"/>
        <v>10.274384807859761</v>
      </c>
      <c r="AE141" s="178" t="s">
        <v>20</v>
      </c>
    </row>
    <row r="142" spans="1:31" s="60" customFormat="1" ht="12" customHeight="1">
      <c r="A142" s="612">
        <v>2000</v>
      </c>
      <c r="B142" s="287"/>
      <c r="C142" s="152" t="s">
        <v>21</v>
      </c>
      <c r="D142" s="317"/>
      <c r="E142" s="180">
        <v>320.36629715240468</v>
      </c>
      <c r="F142" s="180">
        <v>-3.6166832697081319</v>
      </c>
      <c r="G142" s="233">
        <v>4.3358362766514613</v>
      </c>
      <c r="H142" s="180">
        <v>8736.2199999999993</v>
      </c>
      <c r="I142" s="180">
        <v>1.3845405991107951</v>
      </c>
      <c r="J142" s="226">
        <v>8.4575833483125464</v>
      </c>
      <c r="K142" s="180">
        <v>269.8045651196615</v>
      </c>
      <c r="L142" s="180">
        <v>1.3845405991107951</v>
      </c>
      <c r="M142" s="229">
        <v>8.4575833483125464</v>
      </c>
      <c r="N142" s="180">
        <v>12121.24</v>
      </c>
      <c r="O142" s="180">
        <v>1.3845405991107951</v>
      </c>
      <c r="P142" s="226">
        <v>8.4575833483125464</v>
      </c>
      <c r="Q142" s="230">
        <f t="shared" si="216"/>
        <v>118.74013214354562</v>
      </c>
      <c r="R142" s="183">
        <v>75.499509009203692</v>
      </c>
      <c r="S142" s="209"/>
      <c r="T142" s="180">
        <f>SUM(E142)</f>
        <v>320.36629715240468</v>
      </c>
      <c r="U142" s="180" t="s">
        <v>20</v>
      </c>
      <c r="V142" s="233">
        <f t="shared" ref="V142:V173" si="217">((T142/T130)-1)*100</f>
        <v>4.3198623094772515</v>
      </c>
      <c r="W142" s="180">
        <f>SUM(K142)</f>
        <v>269.8045651196615</v>
      </c>
      <c r="X142" s="180" t="s">
        <v>20</v>
      </c>
      <c r="Y142" s="217">
        <f t="shared" ref="Y142:Y173" si="218">((W142/W130)-1)*100</f>
        <v>8.4575833483125464</v>
      </c>
      <c r="Z142" s="180">
        <f>H142</f>
        <v>8736.2199999999993</v>
      </c>
      <c r="AA142" s="180">
        <f t="shared" si="214"/>
        <v>-91.663007713718557</v>
      </c>
      <c r="AB142" s="180">
        <f t="shared" ref="AB142:AB205" si="219">(Z142/Z130-1)*100</f>
        <v>17.103111411367934</v>
      </c>
      <c r="AC142" s="182">
        <f>N142</f>
        <v>12121.24</v>
      </c>
      <c r="AD142" s="180">
        <f t="shared" si="215"/>
        <v>-91.285556611917954</v>
      </c>
      <c r="AE142" s="180">
        <f t="shared" ref="AE142:AE205" si="220">(AC142/AC130-1)*100</f>
        <v>28.43888545101596</v>
      </c>
    </row>
    <row r="143" spans="1:31" s="60" customFormat="1" ht="12" customHeight="1">
      <c r="A143" s="612"/>
      <c r="B143" s="287"/>
      <c r="C143" s="45" t="s">
        <v>22</v>
      </c>
      <c r="D143" s="315"/>
      <c r="E143" s="178">
        <v>387.65277760148092</v>
      </c>
      <c r="F143" s="178">
        <v>21.002983474590241</v>
      </c>
      <c r="G143" s="229">
        <v>11.194631532611353</v>
      </c>
      <c r="H143" s="178">
        <v>9915.35</v>
      </c>
      <c r="I143" s="178">
        <v>8.8638406826867744</v>
      </c>
      <c r="J143" s="226">
        <v>8.4028602946609965</v>
      </c>
      <c r="K143" s="178">
        <v>293.71961192648422</v>
      </c>
      <c r="L143" s="178">
        <v>8.8638406826867744</v>
      </c>
      <c r="M143" s="229">
        <v>8.4028602946609965</v>
      </c>
      <c r="N143" s="178">
        <v>13131.7</v>
      </c>
      <c r="O143" s="178">
        <v>8.8638406826867744</v>
      </c>
      <c r="P143" s="226">
        <v>8.4028602946609965</v>
      </c>
      <c r="Q143" s="230">
        <f t="shared" si="216"/>
        <v>131.98055623827648</v>
      </c>
      <c r="R143" s="183">
        <v>77.574322870580872</v>
      </c>
      <c r="S143" s="209"/>
      <c r="T143" s="178">
        <f>SUM(E142:E143)</f>
        <v>708.01907475388566</v>
      </c>
      <c r="U143" s="178">
        <f t="shared" ref="U143:U153" si="221">((T143/T142)-1)*100</f>
        <v>121.00298347459027</v>
      </c>
      <c r="V143" s="229">
        <f t="shared" si="217"/>
        <v>7.9955879734419755</v>
      </c>
      <c r="W143" s="178">
        <f>SUM(K142:K143)</f>
        <v>563.52417704614572</v>
      </c>
      <c r="X143" s="178">
        <f t="shared" ref="X143:X153" si="222">((W143/W142)-1)*100</f>
        <v>108.86384068268677</v>
      </c>
      <c r="Y143" s="207">
        <f t="shared" si="218"/>
        <v>8.4290537509621011</v>
      </c>
      <c r="Z143" s="178">
        <f>SUM(H142:H143)</f>
        <v>18651.57</v>
      </c>
      <c r="AA143" s="178">
        <f t="shared" si="214"/>
        <v>113.49702731845125</v>
      </c>
      <c r="AB143" s="178">
        <f t="shared" si="219"/>
        <v>18.550776775919118</v>
      </c>
      <c r="AC143" s="183">
        <f>SUM(N142:N143)</f>
        <v>25252.940000000002</v>
      </c>
      <c r="AD143" s="178">
        <f t="shared" si="215"/>
        <v>108.33627582656563</v>
      </c>
      <c r="AE143" s="178">
        <f t="shared" si="220"/>
        <v>27.358004792138104</v>
      </c>
    </row>
    <row r="144" spans="1:31" s="60" customFormat="1" ht="12" customHeight="1">
      <c r="A144" s="612"/>
      <c r="B144" s="287"/>
      <c r="C144" s="93" t="s">
        <v>23</v>
      </c>
      <c r="D144" s="316"/>
      <c r="E144" s="179">
        <v>417.19342515596264</v>
      </c>
      <c r="F144" s="179">
        <v>7.6203884665184685</v>
      </c>
      <c r="G144" s="231">
        <v>10.757787905120185</v>
      </c>
      <c r="H144" s="179">
        <v>11159.76</v>
      </c>
      <c r="I144" s="179">
        <v>10.336031406594826</v>
      </c>
      <c r="J144" s="227">
        <v>15.64124143998713</v>
      </c>
      <c r="K144" s="179">
        <v>324.07856326253409</v>
      </c>
      <c r="L144" s="179">
        <v>10.336031406594826</v>
      </c>
      <c r="M144" s="231">
        <v>15.64124143998713</v>
      </c>
      <c r="N144" s="179">
        <v>14932.5</v>
      </c>
      <c r="O144" s="179">
        <v>10.336031406594826</v>
      </c>
      <c r="P144" s="227">
        <v>15.64124143998713</v>
      </c>
      <c r="Q144" s="232">
        <f t="shared" si="216"/>
        <v>128.73218794727771</v>
      </c>
      <c r="R144" s="181">
        <v>75.933322613659868</v>
      </c>
      <c r="S144" s="209"/>
      <c r="T144" s="179">
        <f>SUM(E142:E144)</f>
        <v>1125.2124999098482</v>
      </c>
      <c r="U144" s="179">
        <f t="shared" si="221"/>
        <v>58.924037505766776</v>
      </c>
      <c r="V144" s="231">
        <f t="shared" si="217"/>
        <v>9.0427851448636751</v>
      </c>
      <c r="W144" s="179">
        <f>SUM(K142:K144)</f>
        <v>887.60274030867981</v>
      </c>
      <c r="X144" s="179">
        <f t="shared" si="222"/>
        <v>57.50925629513781</v>
      </c>
      <c r="Y144" s="212">
        <f t="shared" si="218"/>
        <v>10.955647144082459</v>
      </c>
      <c r="Z144" s="179">
        <f>SUM(H142:H144)</f>
        <v>29811.33</v>
      </c>
      <c r="AA144" s="179">
        <f t="shared" si="214"/>
        <v>59.832818363279891</v>
      </c>
      <c r="AB144" s="179">
        <f t="shared" si="219"/>
        <v>17.174518175193441</v>
      </c>
      <c r="AC144" s="181">
        <f>SUM(N142:N144)</f>
        <v>40185.440000000002</v>
      </c>
      <c r="AD144" s="179">
        <f t="shared" si="215"/>
        <v>59.131728820485854</v>
      </c>
      <c r="AE144" s="179">
        <f t="shared" si="220"/>
        <v>25.844205420839895</v>
      </c>
    </row>
    <row r="145" spans="1:31" s="60" customFormat="1" ht="12" customHeight="1">
      <c r="A145" s="612"/>
      <c r="B145" s="287"/>
      <c r="C145" s="152" t="s">
        <v>24</v>
      </c>
      <c r="D145" s="317"/>
      <c r="E145" s="180">
        <v>361.44011912059909</v>
      </c>
      <c r="F145" s="180">
        <v>-13.363898535678231</v>
      </c>
      <c r="G145" s="233">
        <v>10.839998180321686</v>
      </c>
      <c r="H145" s="180">
        <v>9496.77</v>
      </c>
      <c r="I145" s="180">
        <v>-15.601258308814359</v>
      </c>
      <c r="J145" s="226">
        <v>-5.0251111919104812</v>
      </c>
      <c r="K145" s="180">
        <v>273.51822948445181</v>
      </c>
      <c r="L145" s="180">
        <v>-15.601258308814359</v>
      </c>
      <c r="M145" s="229">
        <v>-5.0251111919104812</v>
      </c>
      <c r="N145" s="180">
        <v>12903.6</v>
      </c>
      <c r="O145" s="180">
        <v>-15.601258308814359</v>
      </c>
      <c r="P145" s="226">
        <v>-5.0251111919104812</v>
      </c>
      <c r="Q145" s="230">
        <f t="shared" si="216"/>
        <v>132.144800659857</v>
      </c>
      <c r="R145" s="183">
        <v>72.909130143573663</v>
      </c>
      <c r="S145" s="209"/>
      <c r="T145" s="180">
        <f>SUM(E142:E145)</f>
        <v>1486.6526190304473</v>
      </c>
      <c r="U145" s="180">
        <f t="shared" si="221"/>
        <v>32.121943112928243</v>
      </c>
      <c r="V145" s="233">
        <f t="shared" si="217"/>
        <v>9.4978728018300984</v>
      </c>
      <c r="W145" s="180">
        <f>SUM(K142:K145)</f>
        <v>1161.1209697931317</v>
      </c>
      <c r="X145" s="180">
        <f t="shared" si="222"/>
        <v>30.815388130655275</v>
      </c>
      <c r="Y145" s="217">
        <f t="shared" si="218"/>
        <v>6.7254051658381053</v>
      </c>
      <c r="Z145" s="180">
        <f>SUM(H142:H145)</f>
        <v>39308.100000000006</v>
      </c>
      <c r="AA145" s="180">
        <f t="shared" si="214"/>
        <v>31.856243918000327</v>
      </c>
      <c r="AB145" s="180">
        <f t="shared" si="219"/>
        <v>16.588521985903128</v>
      </c>
      <c r="AC145" s="182">
        <f>SUM(N142:N145)</f>
        <v>53089.04</v>
      </c>
      <c r="AD145" s="180">
        <f t="shared" si="215"/>
        <v>32.110137402999683</v>
      </c>
      <c r="AE145" s="180">
        <f t="shared" si="220"/>
        <v>22.825505041975202</v>
      </c>
    </row>
    <row r="146" spans="1:31" s="60" customFormat="1" ht="12" customHeight="1">
      <c r="A146" s="612"/>
      <c r="B146" s="287"/>
      <c r="C146" s="45" t="s">
        <v>25</v>
      </c>
      <c r="D146" s="315"/>
      <c r="E146" s="178">
        <v>451.23588832594089</v>
      </c>
      <c r="F146" s="178">
        <v>24.843885461254047</v>
      </c>
      <c r="G146" s="229">
        <v>23.973255348094714</v>
      </c>
      <c r="H146" s="178">
        <v>11433.33</v>
      </c>
      <c r="I146" s="178">
        <v>20.974852216958297</v>
      </c>
      <c r="J146" s="226">
        <v>20.282794027449967</v>
      </c>
      <c r="K146" s="178">
        <v>330.88827390525643</v>
      </c>
      <c r="L146" s="178">
        <v>20.974852216958297</v>
      </c>
      <c r="M146" s="229">
        <v>20.282794027449967</v>
      </c>
      <c r="N146" s="178">
        <v>15788.25</v>
      </c>
      <c r="O146" s="178">
        <v>20.974852216958297</v>
      </c>
      <c r="P146" s="226">
        <v>20.282794027449967</v>
      </c>
      <c r="Q146" s="230">
        <f t="shared" si="216"/>
        <v>136.37107262832279</v>
      </c>
      <c r="R146" s="183">
        <v>72.471944189244553</v>
      </c>
      <c r="S146" s="209"/>
      <c r="T146" s="178">
        <f>SUM(E142:E146)</f>
        <v>1937.8885073563883</v>
      </c>
      <c r="U146" s="178">
        <f t="shared" si="221"/>
        <v>30.352476600769339</v>
      </c>
      <c r="V146" s="229">
        <f t="shared" si="217"/>
        <v>12.569765167376602</v>
      </c>
      <c r="W146" s="178">
        <f>SUM(K142:K146)</f>
        <v>1492.0092436983882</v>
      </c>
      <c r="X146" s="178">
        <f t="shared" si="222"/>
        <v>28.497312727390355</v>
      </c>
      <c r="Y146" s="207">
        <f t="shared" si="218"/>
        <v>9.4615817876800623</v>
      </c>
      <c r="Z146" s="178">
        <f>SUM(H142:H146)</f>
        <v>50741.430000000008</v>
      </c>
      <c r="AA146" s="178">
        <f t="shared" si="214"/>
        <v>29.086447831363003</v>
      </c>
      <c r="AB146" s="178">
        <f t="shared" si="219"/>
        <v>19.407024577998456</v>
      </c>
      <c r="AC146" s="183">
        <f>SUM(N142:N146)</f>
        <v>68877.290000000008</v>
      </c>
      <c r="AD146" s="178">
        <f t="shared" si="215"/>
        <v>29.73918910569866</v>
      </c>
      <c r="AE146" s="178">
        <f t="shared" si="220"/>
        <v>25.449833118565522</v>
      </c>
    </row>
    <row r="147" spans="1:31" s="60" customFormat="1" ht="12" customHeight="1">
      <c r="A147" s="612"/>
      <c r="B147" s="287"/>
      <c r="C147" s="93" t="s">
        <v>26</v>
      </c>
      <c r="D147" s="316"/>
      <c r="E147" s="179">
        <v>450.48573355330376</v>
      </c>
      <c r="F147" s="179">
        <v>-0.16624448366023836</v>
      </c>
      <c r="G147" s="231">
        <v>14.186362459604629</v>
      </c>
      <c r="H147" s="179">
        <v>11167.4</v>
      </c>
      <c r="I147" s="179">
        <v>0.52556707511490774</v>
      </c>
      <c r="J147" s="227">
        <v>21.216801894752081</v>
      </c>
      <c r="K147" s="179">
        <v>332.62731372831848</v>
      </c>
      <c r="L147" s="179">
        <v>0.52556707511490774</v>
      </c>
      <c r="M147" s="231">
        <v>21.216801894752081</v>
      </c>
      <c r="N147" s="179">
        <v>14945.61</v>
      </c>
      <c r="O147" s="179">
        <v>0.52556707511490774</v>
      </c>
      <c r="P147" s="227">
        <v>21.216801894752081</v>
      </c>
      <c r="Q147" s="232">
        <f t="shared" si="216"/>
        <v>135.43257422366975</v>
      </c>
      <c r="R147" s="181">
        <v>77.648106823519754</v>
      </c>
      <c r="S147" s="209"/>
      <c r="T147" s="179">
        <f>SUM(E142:E147)</f>
        <v>2388.3742409096922</v>
      </c>
      <c r="U147" s="179">
        <f t="shared" si="221"/>
        <v>23.246215241136014</v>
      </c>
      <c r="V147" s="231">
        <f t="shared" si="217"/>
        <v>12.882798039025056</v>
      </c>
      <c r="W147" s="179">
        <f>SUM(K142:K147)</f>
        <v>1824.6365574267068</v>
      </c>
      <c r="X147" s="179">
        <f t="shared" si="222"/>
        <v>22.293917757761527</v>
      </c>
      <c r="Y147" s="212">
        <f t="shared" si="218"/>
        <v>11.431542766085045</v>
      </c>
      <c r="Z147" s="179">
        <f>SUM(H142:H147)</f>
        <v>61908.830000000009</v>
      </c>
      <c r="AA147" s="179">
        <f t="shared" si="214"/>
        <v>22.008445564108058</v>
      </c>
      <c r="AB147" s="179">
        <f t="shared" si="219"/>
        <v>19.038181771335495</v>
      </c>
      <c r="AC147" s="181">
        <f>SUM(N142:N147)</f>
        <v>83822.900000000009</v>
      </c>
      <c r="AD147" s="179">
        <f t="shared" si="215"/>
        <v>21.698893786326366</v>
      </c>
      <c r="AE147" s="179">
        <f t="shared" si="220"/>
        <v>24.754911664016976</v>
      </c>
    </row>
    <row r="148" spans="1:31" s="60" customFormat="1" ht="12" customHeight="1">
      <c r="A148" s="612"/>
      <c r="B148" s="287"/>
      <c r="C148" s="152" t="s">
        <v>27</v>
      </c>
      <c r="D148" s="317"/>
      <c r="E148" s="180">
        <v>335.8439460952244</v>
      </c>
      <c r="F148" s="180">
        <v>-25.448483474452665</v>
      </c>
      <c r="G148" s="233">
        <v>21.089551166015809</v>
      </c>
      <c r="H148" s="180">
        <v>10210.81</v>
      </c>
      <c r="I148" s="180">
        <v>-15.71241023343527</v>
      </c>
      <c r="J148" s="226">
        <v>22.995704975338871</v>
      </c>
      <c r="K148" s="180">
        <v>280.36354564686934</v>
      </c>
      <c r="L148" s="180">
        <v>-15.71241023343527</v>
      </c>
      <c r="M148" s="229">
        <v>22.995704975338871</v>
      </c>
      <c r="N148" s="180">
        <v>13755.91</v>
      </c>
      <c r="O148" s="180">
        <v>-15.71241023343527</v>
      </c>
      <c r="P148" s="226">
        <v>22.995704975338871</v>
      </c>
      <c r="Q148" s="230">
        <f t="shared" si="216"/>
        <v>119.78873548640135</v>
      </c>
      <c r="R148" s="183">
        <v>73.068765354230919</v>
      </c>
      <c r="S148" s="209"/>
      <c r="T148" s="180">
        <f>SUM(E142:E148)</f>
        <v>2724.2181870049167</v>
      </c>
      <c r="U148" s="180">
        <f t="shared" si="221"/>
        <v>14.06161314012946</v>
      </c>
      <c r="V148" s="233">
        <f t="shared" si="217"/>
        <v>13.841127747802616</v>
      </c>
      <c r="W148" s="180">
        <f>SUM(K142:K148)</f>
        <v>2105.0001030735762</v>
      </c>
      <c r="X148" s="180">
        <f t="shared" si="222"/>
        <v>15.365446039416607</v>
      </c>
      <c r="Y148" s="217">
        <f t="shared" si="218"/>
        <v>12.844648369798396</v>
      </c>
      <c r="Z148" s="180">
        <f>SUM(H142:H148)</f>
        <v>72119.640000000014</v>
      </c>
      <c r="AA148" s="180">
        <f t="shared" si="214"/>
        <v>16.493301520962355</v>
      </c>
      <c r="AB148" s="180">
        <f t="shared" si="219"/>
        <v>18.388956612496198</v>
      </c>
      <c r="AC148" s="182">
        <f>SUM(N142:N148)</f>
        <v>97578.810000000012</v>
      </c>
      <c r="AD148" s="180">
        <f t="shared" si="215"/>
        <v>16.410682522317899</v>
      </c>
      <c r="AE148" s="180">
        <f t="shared" si="220"/>
        <v>23.613351772951006</v>
      </c>
    </row>
    <row r="149" spans="1:31" s="60" customFormat="1" ht="12" customHeight="1">
      <c r="A149" s="612"/>
      <c r="B149" s="287"/>
      <c r="C149" s="45" t="s">
        <v>28</v>
      </c>
      <c r="D149" s="315"/>
      <c r="E149" s="178">
        <v>389.12239363287779</v>
      </c>
      <c r="F149" s="178">
        <v>15.864048811094822</v>
      </c>
      <c r="G149" s="229">
        <v>35.04708604087805</v>
      </c>
      <c r="H149" s="178">
        <v>7376.14</v>
      </c>
      <c r="I149" s="178">
        <v>6.2953670216928659</v>
      </c>
      <c r="J149" s="226">
        <v>41.320284169771071</v>
      </c>
      <c r="K149" s="178">
        <v>298.01345984037118</v>
      </c>
      <c r="L149" s="178">
        <v>6.2953670216928659</v>
      </c>
      <c r="M149" s="229">
        <v>41.320284169771071</v>
      </c>
      <c r="N149" s="178">
        <v>11630.74</v>
      </c>
      <c r="O149" s="178">
        <v>6.2953670216928659</v>
      </c>
      <c r="P149" s="226">
        <v>41.320284169771071</v>
      </c>
      <c r="Q149" s="230">
        <f t="shared" si="216"/>
        <v>130.5720868585293</v>
      </c>
      <c r="R149" s="183">
        <v>66.959904015925957</v>
      </c>
      <c r="S149" s="209"/>
      <c r="T149" s="178">
        <f>SUM(E142:E149)</f>
        <v>3113.3405806377946</v>
      </c>
      <c r="U149" s="178">
        <f t="shared" si="221"/>
        <v>14.283818949931115</v>
      </c>
      <c r="V149" s="229">
        <f t="shared" si="217"/>
        <v>16.120103432379238</v>
      </c>
      <c r="W149" s="178">
        <f>SUM(K142:K149)</f>
        <v>2403.0135629139472</v>
      </c>
      <c r="X149" s="178">
        <f t="shared" si="222"/>
        <v>14.157408325312314</v>
      </c>
      <c r="Y149" s="207">
        <f t="shared" si="218"/>
        <v>15.736793150087781</v>
      </c>
      <c r="Z149" s="178">
        <f>SUM(H142:H149)</f>
        <v>79495.780000000013</v>
      </c>
      <c r="AA149" s="178">
        <f t="shared" si="214"/>
        <v>10.227643953852228</v>
      </c>
      <c r="AB149" s="178">
        <f t="shared" si="219"/>
        <v>18.770411479896666</v>
      </c>
      <c r="AC149" s="183">
        <f>SUM(N142:N149)</f>
        <v>109209.55000000002</v>
      </c>
      <c r="AD149" s="178">
        <f t="shared" si="215"/>
        <v>11.919329616747731</v>
      </c>
      <c r="AE149" s="178">
        <f t="shared" si="220"/>
        <v>24.308975950934595</v>
      </c>
    </row>
    <row r="150" spans="1:31" s="60" customFormat="1" ht="12" customHeight="1">
      <c r="A150" s="612"/>
      <c r="B150" s="287"/>
      <c r="C150" s="93" t="s">
        <v>29</v>
      </c>
      <c r="D150" s="316"/>
      <c r="E150" s="179">
        <v>439.51042514995254</v>
      </c>
      <c r="F150" s="179">
        <v>12.949147194189493</v>
      </c>
      <c r="G150" s="231">
        <v>27.713661912936182</v>
      </c>
      <c r="H150" s="179">
        <v>10480.51</v>
      </c>
      <c r="I150" s="179">
        <v>6.1119013288121193</v>
      </c>
      <c r="J150" s="227">
        <v>4.6935266397331477</v>
      </c>
      <c r="K150" s="179">
        <v>316.22774845239383</v>
      </c>
      <c r="L150" s="179">
        <v>6.1119013288121193</v>
      </c>
      <c r="M150" s="231">
        <v>4.6935266397331477</v>
      </c>
      <c r="N150" s="179">
        <v>14629.66</v>
      </c>
      <c r="O150" s="179">
        <v>6.1119013288121193</v>
      </c>
      <c r="P150" s="227">
        <v>4.6935266397331477</v>
      </c>
      <c r="Q150" s="232">
        <f t="shared" si="216"/>
        <v>138.98540760603689</v>
      </c>
      <c r="R150" s="181">
        <v>71.600224293641062</v>
      </c>
      <c r="S150" s="209"/>
      <c r="T150" s="179">
        <f>SUM(E142:E150)</f>
        <v>3552.851005787747</v>
      </c>
      <c r="U150" s="179">
        <f t="shared" si="221"/>
        <v>14.117004348426111</v>
      </c>
      <c r="V150" s="231">
        <f t="shared" si="217"/>
        <v>17.444250139605131</v>
      </c>
      <c r="W150" s="179">
        <f>SUM(K142:K150)</f>
        <v>2719.2413113663411</v>
      </c>
      <c r="X150" s="179">
        <f t="shared" si="222"/>
        <v>13.15963227726975</v>
      </c>
      <c r="Y150" s="212">
        <f t="shared" si="218"/>
        <v>14.334281692566698</v>
      </c>
      <c r="Z150" s="179">
        <f>SUM(H142:H150)</f>
        <v>89976.290000000008</v>
      </c>
      <c r="AA150" s="179">
        <f t="shared" si="214"/>
        <v>13.183731262212905</v>
      </c>
      <c r="AB150" s="179">
        <f t="shared" si="219"/>
        <v>18.606624475521706</v>
      </c>
      <c r="AC150" s="181">
        <f>SUM(N142:N150)</f>
        <v>123839.21000000002</v>
      </c>
      <c r="AD150" s="179">
        <f t="shared" si="215"/>
        <v>13.39595300960401</v>
      </c>
      <c r="AE150" s="179">
        <f t="shared" si="220"/>
        <v>23.246382575175172</v>
      </c>
    </row>
    <row r="151" spans="1:31" s="60" customFormat="1" ht="12" customHeight="1">
      <c r="A151" s="612"/>
      <c r="B151" s="287"/>
      <c r="C151" s="152" t="s">
        <v>30</v>
      </c>
      <c r="D151" s="317"/>
      <c r="E151" s="180">
        <v>443.841096294159</v>
      </c>
      <c r="F151" s="180">
        <v>0.98533980001254129</v>
      </c>
      <c r="G151" s="233">
        <v>26.603425905018518</v>
      </c>
      <c r="H151" s="180">
        <v>11397.14</v>
      </c>
      <c r="I151" s="180">
        <v>19.8625946666122</v>
      </c>
      <c r="J151" s="226">
        <v>43.178615243787455</v>
      </c>
      <c r="K151" s="180">
        <v>379.03878435084687</v>
      </c>
      <c r="L151" s="180">
        <v>19.8625946666122</v>
      </c>
      <c r="M151" s="229">
        <v>43.178615243787455</v>
      </c>
      <c r="N151" s="180">
        <v>15382.19</v>
      </c>
      <c r="O151" s="180">
        <v>19.8625946666122</v>
      </c>
      <c r="P151" s="226">
        <v>43.178615243787455</v>
      </c>
      <c r="Q151" s="230">
        <f t="shared" si="216"/>
        <v>117.09648580007308</v>
      </c>
      <c r="R151" s="183">
        <v>75.27408059691308</v>
      </c>
      <c r="S151" s="209"/>
      <c r="T151" s="180">
        <f>SUM(E142:E151)</f>
        <v>3996.6921020819059</v>
      </c>
      <c r="U151" s="180">
        <f t="shared" si="221"/>
        <v>12.492533336498557</v>
      </c>
      <c r="V151" s="233">
        <f t="shared" si="217"/>
        <v>18.395452185512063</v>
      </c>
      <c r="W151" s="180">
        <f>SUM(K142:K151)</f>
        <v>3098.280095717188</v>
      </c>
      <c r="X151" s="180">
        <f t="shared" si="222"/>
        <v>13.939137463323936</v>
      </c>
      <c r="Y151" s="217">
        <f t="shared" si="218"/>
        <v>17.223361206214307</v>
      </c>
      <c r="Z151" s="180">
        <f>SUM(H142:H151)</f>
        <v>101373.43000000001</v>
      </c>
      <c r="AA151" s="180">
        <f t="shared" si="214"/>
        <v>12.666825893799349</v>
      </c>
      <c r="AB151" s="180">
        <f t="shared" si="219"/>
        <v>18.725938227591922</v>
      </c>
      <c r="AC151" s="182">
        <f>SUM(N142:N151)</f>
        <v>139221.40000000002</v>
      </c>
      <c r="AD151" s="180">
        <f t="shared" si="215"/>
        <v>12.421098293504951</v>
      </c>
      <c r="AE151" s="180">
        <f t="shared" si="220"/>
        <v>23.608892328255138</v>
      </c>
    </row>
    <row r="152" spans="1:31" s="60" customFormat="1" ht="12" customHeight="1">
      <c r="A152" s="612"/>
      <c r="B152" s="287"/>
      <c r="C152" s="45" t="s">
        <v>31</v>
      </c>
      <c r="D152" s="315"/>
      <c r="E152" s="178">
        <v>463.99013499332881</v>
      </c>
      <c r="F152" s="178">
        <v>4.5396964966523567</v>
      </c>
      <c r="G152" s="229">
        <v>21.911736635400779</v>
      </c>
      <c r="H152" s="178">
        <v>12567.23</v>
      </c>
      <c r="I152" s="178">
        <v>-5.3322107937092023</v>
      </c>
      <c r="J152" s="226">
        <v>20.684685759222752</v>
      </c>
      <c r="K152" s="178">
        <v>358.82763737934687</v>
      </c>
      <c r="L152" s="178">
        <v>-5.3322107937092023</v>
      </c>
      <c r="M152" s="229">
        <v>20.684685759222752</v>
      </c>
      <c r="N152" s="178">
        <v>15978.3</v>
      </c>
      <c r="O152" s="178">
        <v>-5.3322107937092023</v>
      </c>
      <c r="P152" s="226">
        <v>20.684685759222752</v>
      </c>
      <c r="Q152" s="230">
        <f t="shared" si="216"/>
        <v>129.30724578018103</v>
      </c>
      <c r="R152" s="183">
        <v>77.702874416574588</v>
      </c>
      <c r="S152" s="209"/>
      <c r="T152" s="178">
        <f>SUM(E142:E152)</f>
        <v>4460.6822370752343</v>
      </c>
      <c r="U152" s="178">
        <f t="shared" si="221"/>
        <v>11.609354014326811</v>
      </c>
      <c r="V152" s="229">
        <f t="shared" si="217"/>
        <v>18.761058638741048</v>
      </c>
      <c r="W152" s="178">
        <f>SUM(K142:K152)</f>
        <v>3457.107733096535</v>
      </c>
      <c r="X152" s="178">
        <f t="shared" si="222"/>
        <v>11.581510589548083</v>
      </c>
      <c r="Y152" s="207">
        <f t="shared" si="218"/>
        <v>17.573364456319606</v>
      </c>
      <c r="Z152" s="178">
        <f>SUM(H142:H152)</f>
        <v>113940.66</v>
      </c>
      <c r="AA152" s="178">
        <f t="shared" si="214"/>
        <v>12.396966345126126</v>
      </c>
      <c r="AB152" s="178">
        <f t="shared" si="219"/>
        <v>19.39310428655854</v>
      </c>
      <c r="AC152" s="183">
        <f>SUM(N142:N152)</f>
        <v>155199.70000000001</v>
      </c>
      <c r="AD152" s="178">
        <f t="shared" si="215"/>
        <v>11.476899384721007</v>
      </c>
      <c r="AE152" s="178">
        <f t="shared" si="220"/>
        <v>23.04334344928105</v>
      </c>
    </row>
    <row r="153" spans="1:31" s="60" customFormat="1" ht="12" customHeight="1">
      <c r="A153" s="613"/>
      <c r="B153" s="289"/>
      <c r="C153" s="93" t="s">
        <v>32</v>
      </c>
      <c r="D153" s="316"/>
      <c r="E153" s="179">
        <v>346.94026619427115</v>
      </c>
      <c r="F153" s="179">
        <v>-25.226801169111191</v>
      </c>
      <c r="G153" s="231">
        <v>4.3781879065340146</v>
      </c>
      <c r="H153" s="179">
        <v>10236.67</v>
      </c>
      <c r="I153" s="179">
        <v>3.9906430629116363</v>
      </c>
      <c r="J153" s="227">
        <v>40.21762065452026</v>
      </c>
      <c r="K153" s="179">
        <v>373.14716759823546</v>
      </c>
      <c r="L153" s="179">
        <v>3.9906430629116363</v>
      </c>
      <c r="M153" s="231">
        <v>40.21762065452026</v>
      </c>
      <c r="N153" s="179">
        <v>14268.39</v>
      </c>
      <c r="O153" s="179">
        <v>3.9906430629116363</v>
      </c>
      <c r="P153" s="227">
        <v>40.21762065452026</v>
      </c>
      <c r="Q153" s="232">
        <f t="shared" si="216"/>
        <v>92.976792086445343</v>
      </c>
      <c r="R153" s="181">
        <v>71.330143968613712</v>
      </c>
      <c r="S153" s="209"/>
      <c r="T153" s="179">
        <f>SUM(E142:E153)</f>
        <v>4807.6225032695056</v>
      </c>
      <c r="U153" s="179">
        <f t="shared" si="221"/>
        <v>7.7777399903238065</v>
      </c>
      <c r="V153" s="231">
        <f t="shared" si="217"/>
        <v>17.597128174911923</v>
      </c>
      <c r="W153" s="179">
        <f>SUM(K142:K153)</f>
        <v>3830.2549006947702</v>
      </c>
      <c r="X153" s="179">
        <f t="shared" si="222"/>
        <v>10.793622773913579</v>
      </c>
      <c r="Y153" s="212">
        <f t="shared" si="218"/>
        <v>19.452698162485092</v>
      </c>
      <c r="Z153" s="179">
        <f>SUM(H142:H153)</f>
        <v>124177.33</v>
      </c>
      <c r="AA153" s="179">
        <f t="shared" si="214"/>
        <v>8.9842116062869959</v>
      </c>
      <c r="AB153" s="179">
        <f t="shared" si="219"/>
        <v>18.502675337963659</v>
      </c>
      <c r="AC153" s="181">
        <f>SUM(N142:N153)</f>
        <v>169468.09000000003</v>
      </c>
      <c r="AD153" s="179">
        <f t="shared" si="215"/>
        <v>9.1935680288041777</v>
      </c>
      <c r="AE153" s="179">
        <f t="shared" si="220"/>
        <v>21.837376076324986</v>
      </c>
    </row>
    <row r="154" spans="1:31" s="60" customFormat="1" ht="12" customHeight="1">
      <c r="A154" s="612">
        <v>2001</v>
      </c>
      <c r="B154" s="287"/>
      <c r="C154" s="152" t="s">
        <v>21</v>
      </c>
      <c r="D154" s="317"/>
      <c r="E154" s="180">
        <v>426.53</v>
      </c>
      <c r="F154" s="180">
        <f t="shared" ref="F154:F185" si="223">((E154/E153)-1)*100</f>
        <v>22.940471764428217</v>
      </c>
      <c r="G154" s="233">
        <f t="shared" ref="G154:G185" si="224">((E154/E142)-1)*100</f>
        <v>33.138224523377716</v>
      </c>
      <c r="H154" s="180">
        <v>11074.25</v>
      </c>
      <c r="I154" s="180">
        <f t="shared" ref="I154:I217" si="225">((H154/H153)-1)*100</f>
        <v>8.1821529852969874</v>
      </c>
      <c r="J154" s="226">
        <f t="shared" ref="J154:J217" si="226">((H154/H142)-1)*100</f>
        <v>26.762489955610103</v>
      </c>
      <c r="K154" s="180">
        <v>405.59</v>
      </c>
      <c r="L154" s="180">
        <f t="shared" ref="L154:L185" si="227">((K154/K153)-1)*100</f>
        <v>8.6943799173347713</v>
      </c>
      <c r="M154" s="229">
        <f t="shared" ref="M154:M185" si="228">((K154/K142)-1)*100</f>
        <v>50.327330384538158</v>
      </c>
      <c r="N154" s="180">
        <v>14432.09</v>
      </c>
      <c r="O154" s="180">
        <f t="shared" ref="O154:O217" si="229">((N154/N153)-1)*100</f>
        <v>1.1472913201839852</v>
      </c>
      <c r="P154" s="226">
        <f t="shared" ref="P154:P217" si="230">((N154/N142)-1)*100</f>
        <v>19.064468651722109</v>
      </c>
      <c r="Q154" s="230">
        <f t="shared" si="216"/>
        <v>105.16284918267216</v>
      </c>
      <c r="R154" s="183">
        <v>77.010658488699917</v>
      </c>
      <c r="S154" s="209"/>
      <c r="T154" s="180">
        <f>SUM(E154)</f>
        <v>426.53</v>
      </c>
      <c r="U154" s="180" t="s">
        <v>20</v>
      </c>
      <c r="V154" s="180">
        <f t="shared" si="217"/>
        <v>33.138224523377716</v>
      </c>
      <c r="W154" s="182">
        <f>SUM(K154)</f>
        <v>405.59</v>
      </c>
      <c r="X154" s="180" t="s">
        <v>20</v>
      </c>
      <c r="Y154" s="217">
        <f t="shared" si="218"/>
        <v>50.327330384538158</v>
      </c>
      <c r="Z154" s="180">
        <f>H154</f>
        <v>11074.25</v>
      </c>
      <c r="AA154" s="180">
        <f t="shared" si="214"/>
        <v>-91.081906818257409</v>
      </c>
      <c r="AB154" s="180">
        <f t="shared" si="219"/>
        <v>26.762489955610103</v>
      </c>
      <c r="AC154" s="182">
        <f>N154</f>
        <v>14432.09</v>
      </c>
      <c r="AD154" s="180">
        <f t="shared" si="215"/>
        <v>-91.483889385901492</v>
      </c>
      <c r="AE154" s="180">
        <f t="shared" si="220"/>
        <v>19.064468651722109</v>
      </c>
    </row>
    <row r="155" spans="1:31" s="60" customFormat="1" ht="12" customHeight="1">
      <c r="A155" s="612"/>
      <c r="B155" s="287"/>
      <c r="C155" s="45" t="s">
        <v>22</v>
      </c>
      <c r="D155" s="315"/>
      <c r="E155" s="178">
        <v>423.59</v>
      </c>
      <c r="F155" s="178">
        <f t="shared" si="223"/>
        <v>-0.68928328605256661</v>
      </c>
      <c r="G155" s="229">
        <f t="shared" si="224"/>
        <v>9.2704668907244603</v>
      </c>
      <c r="H155" s="178">
        <v>10965.72</v>
      </c>
      <c r="I155" s="178">
        <f t="shared" si="225"/>
        <v>-0.98002122039867468</v>
      </c>
      <c r="J155" s="226">
        <f t="shared" si="226"/>
        <v>10.593372901612131</v>
      </c>
      <c r="K155" s="178">
        <v>348.48</v>
      </c>
      <c r="L155" s="178">
        <f t="shared" si="227"/>
        <v>-14.080721911289718</v>
      </c>
      <c r="M155" s="229">
        <f t="shared" si="228"/>
        <v>18.643762911964458</v>
      </c>
      <c r="N155" s="178">
        <v>14093.22</v>
      </c>
      <c r="O155" s="178">
        <f t="shared" si="229"/>
        <v>-2.3480313662123886</v>
      </c>
      <c r="P155" s="226">
        <f t="shared" si="230"/>
        <v>7.322128894202562</v>
      </c>
      <c r="Q155" s="230">
        <f t="shared" si="216"/>
        <v>121.55360422405876</v>
      </c>
      <c r="R155" s="183">
        <v>79.250498764360159</v>
      </c>
      <c r="S155" s="209"/>
      <c r="T155" s="178">
        <f>SUM(E154:E155)</f>
        <v>850.11999999999989</v>
      </c>
      <c r="U155" s="178">
        <f t="shared" ref="U155:U165" si="231">((T155/T154)-1)*100</f>
        <v>99.310716713947429</v>
      </c>
      <c r="V155" s="178">
        <f t="shared" si="217"/>
        <v>20.070211426932239</v>
      </c>
      <c r="W155" s="183">
        <f>SUM(K154:K155)</f>
        <v>754.06999999999994</v>
      </c>
      <c r="X155" s="178">
        <f t="shared" ref="X155:X165" si="232">((W155/W154)-1)*100</f>
        <v>85.919278088710271</v>
      </c>
      <c r="Y155" s="207">
        <f t="shared" si="218"/>
        <v>33.813247188904704</v>
      </c>
      <c r="Z155" s="178">
        <f>SUM(H154:H155)</f>
        <v>22039.97</v>
      </c>
      <c r="AA155" s="178">
        <f t="shared" si="214"/>
        <v>99.019978779601331</v>
      </c>
      <c r="AB155" s="178">
        <f t="shared" si="219"/>
        <v>18.166835285179751</v>
      </c>
      <c r="AC155" s="183">
        <f>SUM(N154:N155)</f>
        <v>28525.309999999998</v>
      </c>
      <c r="AD155" s="178">
        <f t="shared" si="215"/>
        <v>97.651968633787604</v>
      </c>
      <c r="AE155" s="178">
        <f t="shared" si="220"/>
        <v>12.95837237169215</v>
      </c>
    </row>
    <row r="156" spans="1:31" s="60" customFormat="1" ht="12" customHeight="1">
      <c r="A156" s="612"/>
      <c r="B156" s="287"/>
      <c r="C156" s="93" t="s">
        <v>23</v>
      </c>
      <c r="D156" s="316"/>
      <c r="E156" s="179">
        <v>474.04</v>
      </c>
      <c r="F156" s="179">
        <f t="shared" si="223"/>
        <v>11.910101749333091</v>
      </c>
      <c r="G156" s="231">
        <f t="shared" si="224"/>
        <v>13.625951756738729</v>
      </c>
      <c r="H156" s="179">
        <v>12174.15</v>
      </c>
      <c r="I156" s="179">
        <f t="shared" si="225"/>
        <v>11.020069817576971</v>
      </c>
      <c r="J156" s="227">
        <f t="shared" si="226"/>
        <v>9.089711606701222</v>
      </c>
      <c r="K156" s="179">
        <v>359.67</v>
      </c>
      <c r="L156" s="179">
        <f t="shared" si="227"/>
        <v>3.211088154269981</v>
      </c>
      <c r="M156" s="231">
        <f t="shared" si="228"/>
        <v>10.982348347623816</v>
      </c>
      <c r="N156" s="179">
        <v>15828.01</v>
      </c>
      <c r="O156" s="179">
        <f t="shared" si="229"/>
        <v>12.309394162583143</v>
      </c>
      <c r="P156" s="227">
        <f t="shared" si="230"/>
        <v>5.9970534069981651</v>
      </c>
      <c r="Q156" s="232">
        <f t="shared" si="216"/>
        <v>131.79859315483637</v>
      </c>
      <c r="R156" s="181">
        <v>78.893138631939536</v>
      </c>
      <c r="S156" s="209"/>
      <c r="T156" s="179">
        <f>SUM(E154:E156)</f>
        <v>1324.1599999999999</v>
      </c>
      <c r="U156" s="179">
        <f t="shared" si="231"/>
        <v>55.761539547358026</v>
      </c>
      <c r="V156" s="179">
        <f t="shared" si="217"/>
        <v>17.680882509400785</v>
      </c>
      <c r="W156" s="181">
        <f>SUM(K154:K156)</f>
        <v>1113.74</v>
      </c>
      <c r="X156" s="179">
        <f t="shared" si="232"/>
        <v>47.697163393318931</v>
      </c>
      <c r="Y156" s="212">
        <f t="shared" si="218"/>
        <v>25.477305265267304</v>
      </c>
      <c r="Z156" s="179">
        <f>SUM(H154:H156)</f>
        <v>34214.120000000003</v>
      </c>
      <c r="AA156" s="179">
        <f t="shared" si="214"/>
        <v>55.236690431066826</v>
      </c>
      <c r="AB156" s="179">
        <f t="shared" si="219"/>
        <v>14.768847951433228</v>
      </c>
      <c r="AC156" s="181">
        <f>SUM(N154:N156)</f>
        <v>44353.32</v>
      </c>
      <c r="AD156" s="179">
        <f t="shared" si="215"/>
        <v>55.487600310040449</v>
      </c>
      <c r="AE156" s="179">
        <f t="shared" si="220"/>
        <v>10.371617182740799</v>
      </c>
    </row>
    <row r="157" spans="1:31" s="60" customFormat="1" ht="12" customHeight="1">
      <c r="A157" s="612"/>
      <c r="B157" s="287"/>
      <c r="C157" s="152" t="s">
        <v>24</v>
      </c>
      <c r="D157" s="317"/>
      <c r="E157" s="180">
        <v>399.55</v>
      </c>
      <c r="F157" s="180">
        <f t="shared" si="223"/>
        <v>-15.713863808961271</v>
      </c>
      <c r="G157" s="233">
        <f t="shared" si="224"/>
        <v>10.543898937429553</v>
      </c>
      <c r="H157" s="180">
        <v>10412.52</v>
      </c>
      <c r="I157" s="180">
        <f t="shared" si="225"/>
        <v>-14.470250489767245</v>
      </c>
      <c r="J157" s="226">
        <f t="shared" si="226"/>
        <v>9.6427522199653115</v>
      </c>
      <c r="K157" s="180">
        <v>294.49</v>
      </c>
      <c r="L157" s="180">
        <f t="shared" si="227"/>
        <v>-18.122167542469491</v>
      </c>
      <c r="M157" s="229">
        <f t="shared" si="228"/>
        <v>7.6674123531281335</v>
      </c>
      <c r="N157" s="180">
        <v>13776.53</v>
      </c>
      <c r="O157" s="180">
        <f t="shared" si="229"/>
        <v>-12.961073438796156</v>
      </c>
      <c r="P157" s="226">
        <f t="shared" si="230"/>
        <v>6.7650113146718871</v>
      </c>
      <c r="Q157" s="230">
        <f t="shared" si="216"/>
        <v>135.6752351522972</v>
      </c>
      <c r="R157" s="183">
        <v>75.200656931369252</v>
      </c>
      <c r="S157" s="209"/>
      <c r="T157" s="180">
        <f>SUM(E154:E157)</f>
        <v>1723.7099999999998</v>
      </c>
      <c r="U157" s="180">
        <f t="shared" si="231"/>
        <v>30.173846060898988</v>
      </c>
      <c r="V157" s="180">
        <f t="shared" si="217"/>
        <v>15.945714414720147</v>
      </c>
      <c r="W157" s="182">
        <f>SUM(K154:K157)</f>
        <v>1408.23</v>
      </c>
      <c r="X157" s="180">
        <f t="shared" si="232"/>
        <v>26.441539317973685</v>
      </c>
      <c r="Y157" s="217">
        <f t="shared" si="218"/>
        <v>21.281936734885942</v>
      </c>
      <c r="Z157" s="180">
        <f>SUM(H154:H157)</f>
        <v>44626.64</v>
      </c>
      <c r="AA157" s="180">
        <f t="shared" si="214"/>
        <v>30.433400011457245</v>
      </c>
      <c r="AB157" s="180">
        <f t="shared" si="219"/>
        <v>13.530391954838805</v>
      </c>
      <c r="AC157" s="182">
        <f>SUM(N154:N157)</f>
        <v>58129.85</v>
      </c>
      <c r="AD157" s="180">
        <f t="shared" si="215"/>
        <v>31.060876615324396</v>
      </c>
      <c r="AE157" s="180">
        <f t="shared" si="220"/>
        <v>9.4950106462652109</v>
      </c>
    </row>
    <row r="158" spans="1:31" s="60" customFormat="1" ht="12" customHeight="1">
      <c r="A158" s="612"/>
      <c r="B158" s="287"/>
      <c r="C158" s="45" t="s">
        <v>25</v>
      </c>
      <c r="D158" s="315"/>
      <c r="E158" s="178">
        <v>358.5</v>
      </c>
      <c r="F158" s="178">
        <f t="shared" si="223"/>
        <v>-10.27405831560506</v>
      </c>
      <c r="G158" s="229">
        <f t="shared" si="224"/>
        <v>-20.551532075603674</v>
      </c>
      <c r="H158" s="178">
        <v>11908.98</v>
      </c>
      <c r="I158" s="178">
        <f t="shared" si="225"/>
        <v>14.371737101105197</v>
      </c>
      <c r="J158" s="226">
        <f t="shared" si="226"/>
        <v>4.1602052945204804</v>
      </c>
      <c r="K158" s="178">
        <v>370.03</v>
      </c>
      <c r="L158" s="178">
        <f t="shared" si="227"/>
        <v>25.65112567489556</v>
      </c>
      <c r="M158" s="229">
        <f t="shared" si="228"/>
        <v>11.829287763141183</v>
      </c>
      <c r="N158" s="178">
        <v>15774.3</v>
      </c>
      <c r="O158" s="178">
        <f t="shared" si="229"/>
        <v>14.501256847696764</v>
      </c>
      <c r="P158" s="226">
        <f t="shared" si="230"/>
        <v>-8.8356847655701731E-2</v>
      </c>
      <c r="Q158" s="230">
        <f t="shared" si="216"/>
        <v>96.884036429478698</v>
      </c>
      <c r="R158" s="183">
        <v>77.337778310843007</v>
      </c>
      <c r="S158" s="209"/>
      <c r="T158" s="178">
        <f>SUM(E154:E158)</f>
        <v>2082.21</v>
      </c>
      <c r="U158" s="178">
        <f t="shared" si="231"/>
        <v>20.798162103834184</v>
      </c>
      <c r="V158" s="178">
        <f t="shared" si="217"/>
        <v>7.4473578895666748</v>
      </c>
      <c r="W158" s="183">
        <f>SUM(K154:K158)</f>
        <v>1778.26</v>
      </c>
      <c r="X158" s="178">
        <f t="shared" si="232"/>
        <v>26.276247487981365</v>
      </c>
      <c r="Y158" s="207">
        <f t="shared" si="218"/>
        <v>19.18558866244382</v>
      </c>
      <c r="Z158" s="178">
        <f>SUM(H154:H158)</f>
        <v>56535.619999999995</v>
      </c>
      <c r="AA158" s="178">
        <f t="shared" si="214"/>
        <v>26.685809193790956</v>
      </c>
      <c r="AB158" s="178">
        <f t="shared" si="219"/>
        <v>11.419051453614903</v>
      </c>
      <c r="AC158" s="183">
        <f>SUM(N154:N158)</f>
        <v>73904.149999999994</v>
      </c>
      <c r="AD158" s="178">
        <f t="shared" si="215"/>
        <v>27.136316367580516</v>
      </c>
      <c r="AE158" s="178">
        <f t="shared" si="220"/>
        <v>7.2982836577919707</v>
      </c>
    </row>
    <row r="159" spans="1:31" s="60" customFormat="1" ht="12" customHeight="1">
      <c r="A159" s="612"/>
      <c r="B159" s="287"/>
      <c r="C159" s="93" t="s">
        <v>26</v>
      </c>
      <c r="D159" s="316"/>
      <c r="E159" s="179">
        <v>498.14</v>
      </c>
      <c r="F159" s="179">
        <f t="shared" si="223"/>
        <v>38.951185495118558</v>
      </c>
      <c r="G159" s="231">
        <f t="shared" si="224"/>
        <v>10.578418559631819</v>
      </c>
      <c r="H159" s="179">
        <v>11556.62</v>
      </c>
      <c r="I159" s="179">
        <f t="shared" si="225"/>
        <v>-2.9587756466128767</v>
      </c>
      <c r="J159" s="227">
        <f t="shared" si="226"/>
        <v>3.4853233518992832</v>
      </c>
      <c r="K159" s="179">
        <v>349.72</v>
      </c>
      <c r="L159" s="179">
        <f t="shared" si="227"/>
        <v>-5.4887441558792442</v>
      </c>
      <c r="M159" s="231">
        <f t="shared" si="228"/>
        <v>5.1386899290063681</v>
      </c>
      <c r="N159" s="179">
        <v>16001.28</v>
      </c>
      <c r="O159" s="179">
        <f t="shared" si="229"/>
        <v>1.4389228048154346</v>
      </c>
      <c r="P159" s="227">
        <f t="shared" si="230"/>
        <v>7.0634119316642208</v>
      </c>
      <c r="Q159" s="232">
        <f t="shared" si="216"/>
        <v>142.4396660185291</v>
      </c>
      <c r="R159" s="181">
        <v>72.405099383630528</v>
      </c>
      <c r="S159" s="209"/>
      <c r="T159" s="179">
        <f>SUM(E154:E159)</f>
        <v>2580.35</v>
      </c>
      <c r="U159" s="179">
        <f t="shared" si="231"/>
        <v>23.923619615696779</v>
      </c>
      <c r="V159" s="179">
        <f t="shared" si="217"/>
        <v>8.0379262094699033</v>
      </c>
      <c r="W159" s="181">
        <f>SUM(K154:K159)</f>
        <v>2127.98</v>
      </c>
      <c r="X159" s="179">
        <f t="shared" si="232"/>
        <v>19.666415484799749</v>
      </c>
      <c r="Y159" s="212">
        <f t="shared" si="218"/>
        <v>16.62486928361777</v>
      </c>
      <c r="Z159" s="179">
        <f>SUM(H154:H159)</f>
        <v>68092.239999999991</v>
      </c>
      <c r="AA159" s="179">
        <f t="shared" si="214"/>
        <v>20.441307621637471</v>
      </c>
      <c r="AB159" s="179">
        <f t="shared" si="219"/>
        <v>9.9879290240180385</v>
      </c>
      <c r="AC159" s="181">
        <f>SUM(N154:N159)</f>
        <v>89905.43</v>
      </c>
      <c r="AD159" s="179">
        <f t="shared" si="215"/>
        <v>21.651395760589899</v>
      </c>
      <c r="AE159" s="179">
        <f t="shared" si="220"/>
        <v>7.2564060656455265</v>
      </c>
    </row>
    <row r="160" spans="1:31" s="60" customFormat="1" ht="12" customHeight="1">
      <c r="A160" s="612"/>
      <c r="B160" s="287"/>
      <c r="C160" s="152" t="s">
        <v>27</v>
      </c>
      <c r="D160" s="317"/>
      <c r="E160" s="180">
        <v>324.33</v>
      </c>
      <c r="F160" s="180">
        <f t="shared" si="223"/>
        <v>-34.891797486650347</v>
      </c>
      <c r="G160" s="233">
        <f t="shared" si="224"/>
        <v>-3.4283619606946147</v>
      </c>
      <c r="H160" s="180">
        <v>10945.01</v>
      </c>
      <c r="I160" s="180">
        <f t="shared" si="225"/>
        <v>-5.2922913447011393</v>
      </c>
      <c r="J160" s="226">
        <f t="shared" si="226"/>
        <v>7.1904187816637544</v>
      </c>
      <c r="K160" s="180">
        <v>313.94</v>
      </c>
      <c r="L160" s="180">
        <f t="shared" si="227"/>
        <v>-10.231041976438304</v>
      </c>
      <c r="M160" s="229">
        <f t="shared" si="228"/>
        <v>11.976041419957539</v>
      </c>
      <c r="N160" s="180">
        <v>14824.41</v>
      </c>
      <c r="O160" s="180">
        <f t="shared" si="229"/>
        <v>-7.3548491120710384</v>
      </c>
      <c r="P160" s="226">
        <f t="shared" si="230"/>
        <v>7.7675704479020391</v>
      </c>
      <c r="Q160" s="230">
        <f t="shared" si="216"/>
        <v>103.30954959546411</v>
      </c>
      <c r="R160" s="183">
        <v>75.068033305341416</v>
      </c>
      <c r="S160" s="209"/>
      <c r="T160" s="180">
        <f>SUM(E154:E160)</f>
        <v>2904.68</v>
      </c>
      <c r="U160" s="180">
        <f t="shared" si="231"/>
        <v>12.569225105121395</v>
      </c>
      <c r="V160" s="180">
        <f t="shared" si="217"/>
        <v>6.6243524052487235</v>
      </c>
      <c r="W160" s="182">
        <f>SUM(K154:K160)</f>
        <v>2441.92</v>
      </c>
      <c r="X160" s="180">
        <f t="shared" si="232"/>
        <v>14.752958204494405</v>
      </c>
      <c r="Y160" s="217">
        <f t="shared" si="218"/>
        <v>16.005695032246159</v>
      </c>
      <c r="Z160" s="180">
        <f>SUM(H154:H160)</f>
        <v>79037.249999999985</v>
      </c>
      <c r="AA160" s="180">
        <f t="shared" si="214"/>
        <v>16.073799305177804</v>
      </c>
      <c r="AB160" s="180">
        <f t="shared" si="219"/>
        <v>9.5918532039261031</v>
      </c>
      <c r="AC160" s="182">
        <f>SUM(N154:N160)</f>
        <v>104729.84</v>
      </c>
      <c r="AD160" s="180">
        <f t="shared" si="215"/>
        <v>16.488892828831368</v>
      </c>
      <c r="AE160" s="180">
        <f t="shared" si="220"/>
        <v>7.3284660880779118</v>
      </c>
    </row>
    <row r="161" spans="1:31" s="60" customFormat="1" ht="12" customHeight="1">
      <c r="A161" s="612"/>
      <c r="B161" s="287"/>
      <c r="C161" s="45" t="s">
        <v>28</v>
      </c>
      <c r="D161" s="315"/>
      <c r="E161" s="178">
        <v>398.58</v>
      </c>
      <c r="F161" s="178">
        <f t="shared" si="223"/>
        <v>22.893349366386097</v>
      </c>
      <c r="G161" s="229">
        <f t="shared" si="224"/>
        <v>2.4304965537514267</v>
      </c>
      <c r="H161" s="178">
        <v>7983.84</v>
      </c>
      <c r="I161" s="178">
        <f t="shared" si="225"/>
        <v>-27.054977565118719</v>
      </c>
      <c r="J161" s="226">
        <f t="shared" si="226"/>
        <v>8.2387264883800881</v>
      </c>
      <c r="K161" s="178">
        <v>282.83999999999997</v>
      </c>
      <c r="L161" s="178">
        <f t="shared" si="227"/>
        <v>-9.9063515321399116</v>
      </c>
      <c r="M161" s="229">
        <f t="shared" si="228"/>
        <v>-5.091535076468956</v>
      </c>
      <c r="N161" s="178">
        <v>11710.54</v>
      </c>
      <c r="O161" s="178">
        <f t="shared" si="229"/>
        <v>-21.005018074918326</v>
      </c>
      <c r="P161" s="226">
        <f t="shared" si="230"/>
        <v>0.68611283546877733</v>
      </c>
      <c r="Q161" s="230">
        <f t="shared" si="216"/>
        <v>140.92066185829444</v>
      </c>
      <c r="R161" s="183">
        <v>69.175252815223402</v>
      </c>
      <c r="S161" s="209"/>
      <c r="T161" s="178">
        <f>SUM(E154:E161)</f>
        <v>3303.2599999999998</v>
      </c>
      <c r="U161" s="178">
        <f t="shared" si="231"/>
        <v>13.721993472602833</v>
      </c>
      <c r="V161" s="178">
        <f t="shared" si="217"/>
        <v>6.100181282553363</v>
      </c>
      <c r="W161" s="183">
        <f>SUM(K154:K161)</f>
        <v>2724.76</v>
      </c>
      <c r="X161" s="178">
        <f t="shared" si="232"/>
        <v>11.582689031581705</v>
      </c>
      <c r="Y161" s="207">
        <f t="shared" si="218"/>
        <v>13.389289267926397</v>
      </c>
      <c r="Z161" s="178">
        <f>SUM(H154:H161)</f>
        <v>87021.089999999982</v>
      </c>
      <c r="AA161" s="178">
        <f t="shared" si="214"/>
        <v>10.101363597544189</v>
      </c>
      <c r="AB161" s="178">
        <f t="shared" si="219"/>
        <v>9.4663012300778338</v>
      </c>
      <c r="AC161" s="183">
        <f>SUM(N154:N161)</f>
        <v>116440.38</v>
      </c>
      <c r="AD161" s="178">
        <f t="shared" si="215"/>
        <v>11.18166513001453</v>
      </c>
      <c r="AE161" s="178">
        <f t="shared" si="220"/>
        <v>6.6210601545377612</v>
      </c>
    </row>
    <row r="162" spans="1:31" s="60" customFormat="1" ht="12" customHeight="1">
      <c r="A162" s="612"/>
      <c r="B162" s="287"/>
      <c r="C162" s="93" t="s">
        <v>29</v>
      </c>
      <c r="D162" s="316"/>
      <c r="E162" s="179">
        <v>273.04000000000002</v>
      </c>
      <c r="F162" s="179">
        <f t="shared" si="223"/>
        <v>-31.496813688594504</v>
      </c>
      <c r="G162" s="231">
        <f t="shared" si="224"/>
        <v>-37.876331396042758</v>
      </c>
      <c r="H162" s="179">
        <v>10079.09</v>
      </c>
      <c r="I162" s="179">
        <f t="shared" si="225"/>
        <v>26.243637147037013</v>
      </c>
      <c r="J162" s="227">
        <f t="shared" si="226"/>
        <v>-3.8301571202164819</v>
      </c>
      <c r="K162" s="179">
        <v>266.36</v>
      </c>
      <c r="L162" s="179">
        <f t="shared" si="227"/>
        <v>-5.8266157544901613</v>
      </c>
      <c r="M162" s="231">
        <f t="shared" si="228"/>
        <v>-15.769567565289455</v>
      </c>
      <c r="N162" s="179">
        <v>13958.15</v>
      </c>
      <c r="O162" s="179">
        <f t="shared" si="229"/>
        <v>19.193051729467637</v>
      </c>
      <c r="P162" s="227">
        <f t="shared" si="230"/>
        <v>-4.5900588257006714</v>
      </c>
      <c r="Q162" s="232">
        <f t="shared" si="216"/>
        <v>102.50788406667668</v>
      </c>
      <c r="R162" s="181">
        <v>71.673831531140735</v>
      </c>
      <c r="S162" s="209"/>
      <c r="T162" s="179">
        <f>SUM(E154:E162)</f>
        <v>3576.2999999999997</v>
      </c>
      <c r="U162" s="179">
        <f t="shared" si="231"/>
        <v>8.2657738113257828</v>
      </c>
      <c r="V162" s="179">
        <f t="shared" si="217"/>
        <v>0.66000499807206126</v>
      </c>
      <c r="W162" s="181">
        <f>SUM(K154:K162)</f>
        <v>2991.1200000000003</v>
      </c>
      <c r="X162" s="179">
        <f t="shared" si="232"/>
        <v>9.7755398640614324</v>
      </c>
      <c r="Y162" s="212">
        <f t="shared" si="218"/>
        <v>9.9983288536113157</v>
      </c>
      <c r="Z162" s="179">
        <f>SUM(H154:H162)</f>
        <v>97100.179999999978</v>
      </c>
      <c r="AA162" s="179">
        <f t="shared" si="214"/>
        <v>11.582353197368601</v>
      </c>
      <c r="AB162" s="179">
        <f t="shared" si="219"/>
        <v>7.9175191597697259</v>
      </c>
      <c r="AC162" s="181">
        <f>SUM(N154:N162)</f>
        <v>130398.53</v>
      </c>
      <c r="AD162" s="179">
        <f t="shared" si="215"/>
        <v>11.987379292303913</v>
      </c>
      <c r="AE162" s="179">
        <f t="shared" si="220"/>
        <v>5.2966423154669595</v>
      </c>
    </row>
    <row r="163" spans="1:31" s="60" customFormat="1" ht="12" customHeight="1">
      <c r="A163" s="612"/>
      <c r="B163" s="287"/>
      <c r="C163" s="152" t="s">
        <v>30</v>
      </c>
      <c r="D163" s="317"/>
      <c r="E163" s="180">
        <v>320.37</v>
      </c>
      <c r="F163" s="180">
        <f t="shared" si="223"/>
        <v>17.334456489891579</v>
      </c>
      <c r="G163" s="233">
        <f t="shared" si="224"/>
        <v>-27.818761562432602</v>
      </c>
      <c r="H163" s="180">
        <v>11805.72</v>
      </c>
      <c r="I163" s="180">
        <f t="shared" si="225"/>
        <v>17.130812404691298</v>
      </c>
      <c r="J163" s="226">
        <f t="shared" si="226"/>
        <v>3.584934466015155</v>
      </c>
      <c r="K163" s="180">
        <v>306.13</v>
      </c>
      <c r="L163" s="180">
        <f t="shared" si="227"/>
        <v>14.930920558642423</v>
      </c>
      <c r="M163" s="229">
        <f t="shared" si="228"/>
        <v>-19.235177865957077</v>
      </c>
      <c r="N163" s="180">
        <v>15434.25</v>
      </c>
      <c r="O163" s="180">
        <f t="shared" si="229"/>
        <v>10.575183674054234</v>
      </c>
      <c r="P163" s="226">
        <f t="shared" si="230"/>
        <v>0.33844335559500838</v>
      </c>
      <c r="Q163" s="230">
        <f t="shared" si="216"/>
        <v>104.65161859340803</v>
      </c>
      <c r="R163" s="183">
        <v>76.288323264596571</v>
      </c>
      <c r="S163" s="209"/>
      <c r="T163" s="180">
        <f>SUM(E154:E163)</f>
        <v>3896.6699999999996</v>
      </c>
      <c r="U163" s="180">
        <f t="shared" si="231"/>
        <v>8.9581410955456686</v>
      </c>
      <c r="V163" s="180">
        <f t="shared" si="217"/>
        <v>-2.5026221567031381</v>
      </c>
      <c r="W163" s="182">
        <f>SUM(K154:K163)</f>
        <v>3297.2500000000005</v>
      </c>
      <c r="X163" s="180">
        <f t="shared" si="232"/>
        <v>10.234627831715205</v>
      </c>
      <c r="Y163" s="217">
        <f t="shared" si="218"/>
        <v>6.4219469555981235</v>
      </c>
      <c r="Z163" s="180">
        <f>SUM(H154:H163)</f>
        <v>108905.89999999998</v>
      </c>
      <c r="AA163" s="180">
        <f t="shared" si="214"/>
        <v>12.15828848103062</v>
      </c>
      <c r="AB163" s="180">
        <f t="shared" si="219"/>
        <v>7.4304184045069555</v>
      </c>
      <c r="AC163" s="182">
        <f>SUM(N154:N163)</f>
        <v>145832.78</v>
      </c>
      <c r="AD163" s="180">
        <f t="shared" si="215"/>
        <v>11.836214718064685</v>
      </c>
      <c r="AE163" s="180">
        <f t="shared" si="220"/>
        <v>4.748824534159235</v>
      </c>
    </row>
    <row r="164" spans="1:31" s="60" customFormat="1" ht="12" customHeight="1">
      <c r="A164" s="612"/>
      <c r="B164" s="287"/>
      <c r="C164" s="45" t="s">
        <v>31</v>
      </c>
      <c r="D164" s="315"/>
      <c r="E164" s="178">
        <v>258.08</v>
      </c>
      <c r="F164" s="178">
        <f t="shared" si="223"/>
        <v>-19.443143864906208</v>
      </c>
      <c r="G164" s="229">
        <f t="shared" si="224"/>
        <v>-44.37812777986958</v>
      </c>
      <c r="H164" s="178">
        <v>11373.33</v>
      </c>
      <c r="I164" s="178">
        <f t="shared" si="225"/>
        <v>-3.6625466299387011</v>
      </c>
      <c r="J164" s="226">
        <f t="shared" si="226"/>
        <v>-9.5001046372191755</v>
      </c>
      <c r="K164" s="178">
        <v>329.09</v>
      </c>
      <c r="L164" s="178">
        <f t="shared" si="227"/>
        <v>7.5000816646522583</v>
      </c>
      <c r="M164" s="229">
        <f t="shared" si="228"/>
        <v>-8.2874434077965802</v>
      </c>
      <c r="N164" s="178">
        <v>14471.55</v>
      </c>
      <c r="O164" s="178">
        <f t="shared" si="229"/>
        <v>-6.2374265027455245</v>
      </c>
      <c r="P164" s="226">
        <f t="shared" si="230"/>
        <v>-9.4299769061790055</v>
      </c>
      <c r="Q164" s="230">
        <f t="shared" si="216"/>
        <v>78.422316083746097</v>
      </c>
      <c r="R164" s="183">
        <v>77.012771743025993</v>
      </c>
      <c r="S164" s="209"/>
      <c r="T164" s="178">
        <f>SUM(E154:E164)</f>
        <v>4154.75</v>
      </c>
      <c r="U164" s="178">
        <f t="shared" si="231"/>
        <v>6.6230909982113007</v>
      </c>
      <c r="V164" s="178">
        <f t="shared" si="217"/>
        <v>-6.858418080814177</v>
      </c>
      <c r="W164" s="183">
        <f>SUM(K154:K164)</f>
        <v>3626.3400000000006</v>
      </c>
      <c r="X164" s="178">
        <f t="shared" si="232"/>
        <v>9.9807415270301014</v>
      </c>
      <c r="Y164" s="207">
        <f t="shared" si="218"/>
        <v>4.8951979506836052</v>
      </c>
      <c r="Z164" s="178">
        <f>SUM(H154:H164)</f>
        <v>120279.22999999998</v>
      </c>
      <c r="AA164" s="178">
        <f t="shared" si="214"/>
        <v>10.443263404462023</v>
      </c>
      <c r="AB164" s="178">
        <f t="shared" si="219"/>
        <v>5.5630448340390215</v>
      </c>
      <c r="AC164" s="183">
        <f>SUM(N154:N164)</f>
        <v>160304.32999999999</v>
      </c>
      <c r="AD164" s="178">
        <f t="shared" si="215"/>
        <v>9.9233862235911463</v>
      </c>
      <c r="AE164" s="178">
        <f t="shared" si="220"/>
        <v>3.2890720793918859</v>
      </c>
    </row>
    <row r="165" spans="1:31" s="60" customFormat="1" ht="12" customHeight="1">
      <c r="A165" s="613"/>
      <c r="B165" s="289"/>
      <c r="C165" s="93" t="s">
        <v>32</v>
      </c>
      <c r="D165" s="316"/>
      <c r="E165" s="179">
        <v>193.71</v>
      </c>
      <c r="F165" s="179">
        <f t="shared" si="223"/>
        <v>-24.941878487290758</v>
      </c>
      <c r="G165" s="231">
        <f t="shared" si="224"/>
        <v>-44.166181076389968</v>
      </c>
      <c r="H165" s="179">
        <v>9491.76</v>
      </c>
      <c r="I165" s="179">
        <f t="shared" si="225"/>
        <v>-16.543703559115929</v>
      </c>
      <c r="J165" s="227">
        <f t="shared" si="226"/>
        <v>-7.2768781254060162</v>
      </c>
      <c r="K165" s="179">
        <v>304.8</v>
      </c>
      <c r="L165" s="179">
        <f t="shared" si="227"/>
        <v>-7.3809596159105322</v>
      </c>
      <c r="M165" s="231">
        <f t="shared" si="228"/>
        <v>-18.316410663962024</v>
      </c>
      <c r="N165" s="179">
        <v>12905.78</v>
      </c>
      <c r="O165" s="179">
        <f t="shared" si="229"/>
        <v>-10.819642678220365</v>
      </c>
      <c r="P165" s="227">
        <f t="shared" si="230"/>
        <v>-9.549851104434337</v>
      </c>
      <c r="Q165" s="232">
        <f t="shared" si="216"/>
        <v>63.553149606299208</v>
      </c>
      <c r="R165" s="181">
        <v>68.957859630189247</v>
      </c>
      <c r="S165" s="209"/>
      <c r="T165" s="179">
        <f>SUM(E154:E165)</f>
        <v>4348.46</v>
      </c>
      <c r="U165" s="179">
        <f t="shared" si="231"/>
        <v>4.6623743907575621</v>
      </c>
      <c r="V165" s="179">
        <f t="shared" si="217"/>
        <v>-9.5507187379467613</v>
      </c>
      <c r="W165" s="181">
        <f>SUM(K154:K165)</f>
        <v>3931.1400000000008</v>
      </c>
      <c r="X165" s="179">
        <f t="shared" si="232"/>
        <v>8.405168847929323</v>
      </c>
      <c r="Y165" s="212">
        <f t="shared" si="218"/>
        <v>2.6339004040418112</v>
      </c>
      <c r="Z165" s="179">
        <f>SUM(H154:H165)</f>
        <v>129770.98999999998</v>
      </c>
      <c r="AA165" s="179">
        <f t="shared" si="214"/>
        <v>7.8914372830620749</v>
      </c>
      <c r="AB165" s="179">
        <f t="shared" si="219"/>
        <v>4.504574224618918</v>
      </c>
      <c r="AC165" s="181">
        <f>SUM(N154:N165)</f>
        <v>173210.11</v>
      </c>
      <c r="AD165" s="179">
        <f t="shared" si="215"/>
        <v>8.0507993764111099</v>
      </c>
      <c r="AE165" s="179">
        <f t="shared" si="220"/>
        <v>2.208097111379459</v>
      </c>
    </row>
    <row r="166" spans="1:31" s="60" customFormat="1" ht="12" customHeight="1">
      <c r="A166" s="612">
        <v>2002</v>
      </c>
      <c r="B166" s="287"/>
      <c r="C166" s="152" t="s">
        <v>21</v>
      </c>
      <c r="D166" s="317"/>
      <c r="E166" s="180">
        <v>260.62</v>
      </c>
      <c r="F166" s="180">
        <f t="shared" si="223"/>
        <v>34.541324660575093</v>
      </c>
      <c r="G166" s="233">
        <f t="shared" si="224"/>
        <v>-38.897615642510488</v>
      </c>
      <c r="H166" s="180">
        <v>10782.58</v>
      </c>
      <c r="I166" s="180">
        <f t="shared" si="225"/>
        <v>13.599374615455929</v>
      </c>
      <c r="J166" s="226">
        <f t="shared" si="226"/>
        <v>-2.6337675237600777</v>
      </c>
      <c r="K166" s="180">
        <v>309.7</v>
      </c>
      <c r="L166" s="180">
        <f t="shared" si="227"/>
        <v>1.6076115485564202</v>
      </c>
      <c r="M166" s="229">
        <f t="shared" si="228"/>
        <v>-23.6421016297246</v>
      </c>
      <c r="N166" s="180">
        <v>14079.82</v>
      </c>
      <c r="O166" s="180">
        <f t="shared" si="229"/>
        <v>9.0970092470195496</v>
      </c>
      <c r="P166" s="226">
        <f t="shared" si="230"/>
        <v>-2.4408800111418438</v>
      </c>
      <c r="Q166" s="230">
        <f t="shared" si="216"/>
        <v>84.15240555376171</v>
      </c>
      <c r="R166" s="183">
        <v>77.46892417950589</v>
      </c>
      <c r="S166" s="209"/>
      <c r="T166" s="180">
        <f>SUM(E166)</f>
        <v>260.62</v>
      </c>
      <c r="U166" s="180" t="s">
        <v>20</v>
      </c>
      <c r="V166" s="180">
        <f t="shared" si="217"/>
        <v>-38.897615642510488</v>
      </c>
      <c r="W166" s="182">
        <f>SUM(K166)</f>
        <v>309.7</v>
      </c>
      <c r="X166" s="180" t="s">
        <v>20</v>
      </c>
      <c r="Y166" s="217">
        <f t="shared" si="218"/>
        <v>-23.6421016297246</v>
      </c>
      <c r="Z166" s="180">
        <f>H166</f>
        <v>10782.58</v>
      </c>
      <c r="AA166" s="180">
        <f t="shared" si="214"/>
        <v>-91.691070554366576</v>
      </c>
      <c r="AB166" s="180">
        <f t="shared" si="219"/>
        <v>-2.6337675237600777</v>
      </c>
      <c r="AC166" s="182">
        <f>N166</f>
        <v>14079.82</v>
      </c>
      <c r="AD166" s="180">
        <f t="shared" si="215"/>
        <v>-91.871248162130954</v>
      </c>
      <c r="AE166" s="180">
        <f t="shared" si="220"/>
        <v>-2.4408800111418438</v>
      </c>
    </row>
    <row r="167" spans="1:31" s="60" customFormat="1" ht="12" customHeight="1">
      <c r="A167" s="612"/>
      <c r="B167" s="287"/>
      <c r="C167" s="45" t="s">
        <v>22</v>
      </c>
      <c r="D167" s="315"/>
      <c r="E167" s="178">
        <v>269.37</v>
      </c>
      <c r="F167" s="178">
        <f t="shared" si="223"/>
        <v>3.3573785588212779</v>
      </c>
      <c r="G167" s="229">
        <f t="shared" si="224"/>
        <v>-36.407847210746233</v>
      </c>
      <c r="H167" s="178">
        <v>11098.64</v>
      </c>
      <c r="I167" s="178">
        <f t="shared" si="225"/>
        <v>2.9312094137024625</v>
      </c>
      <c r="J167" s="226">
        <f t="shared" si="226"/>
        <v>1.2121411088373613</v>
      </c>
      <c r="K167" s="178">
        <v>333.83</v>
      </c>
      <c r="L167" s="178">
        <f t="shared" si="227"/>
        <v>7.7914110429447847</v>
      </c>
      <c r="M167" s="229">
        <f t="shared" si="228"/>
        <v>-4.2039715335169925</v>
      </c>
      <c r="N167" s="178">
        <v>14207.68</v>
      </c>
      <c r="O167" s="178">
        <f t="shared" si="229"/>
        <v>0.9081082002468932</v>
      </c>
      <c r="P167" s="226">
        <f t="shared" si="230"/>
        <v>0.81216357936653161</v>
      </c>
      <c r="Q167" s="230">
        <f t="shared" si="216"/>
        <v>80.69077075158016</v>
      </c>
      <c r="R167" s="183">
        <v>80.397228953682927</v>
      </c>
      <c r="S167" s="209"/>
      <c r="T167" s="178">
        <f>SUM(E166:E167)</f>
        <v>529.99</v>
      </c>
      <c r="U167" s="178">
        <f t="shared" ref="U167:U177" si="233">((T167/T166)-1)*100</f>
        <v>103.35737855882128</v>
      </c>
      <c r="V167" s="178">
        <f t="shared" si="217"/>
        <v>-37.657036653648888</v>
      </c>
      <c r="W167" s="183">
        <f>SUM(K166:K167)</f>
        <v>643.53</v>
      </c>
      <c r="X167" s="178">
        <f t="shared" ref="X167:X177" si="234">((W167/W166)-1)*100</f>
        <v>107.79141104294476</v>
      </c>
      <c r="Y167" s="207">
        <f t="shared" si="218"/>
        <v>-14.659116527643324</v>
      </c>
      <c r="Z167" s="178">
        <f>SUM(H166:H167)</f>
        <v>21881.22</v>
      </c>
      <c r="AA167" s="178">
        <f t="shared" si="214"/>
        <v>102.93120941370249</v>
      </c>
      <c r="AB167" s="178">
        <f t="shared" si="219"/>
        <v>-0.7202822871355985</v>
      </c>
      <c r="AC167" s="183">
        <f>SUM(N166:N167)</f>
        <v>28287.5</v>
      </c>
      <c r="AD167" s="178">
        <f t="shared" si="215"/>
        <v>100.90810820024689</v>
      </c>
      <c r="AE167" s="178">
        <f t="shared" si="220"/>
        <v>-0.83368068567878373</v>
      </c>
    </row>
    <row r="168" spans="1:31" s="60" customFormat="1" ht="12" customHeight="1">
      <c r="A168" s="612"/>
      <c r="B168" s="287"/>
      <c r="C168" s="93" t="s">
        <v>23</v>
      </c>
      <c r="D168" s="316"/>
      <c r="E168" s="179">
        <v>383.56</v>
      </c>
      <c r="F168" s="179">
        <f t="shared" si="223"/>
        <v>42.391506106841881</v>
      </c>
      <c r="G168" s="231">
        <f t="shared" si="224"/>
        <v>-19.086996877900596</v>
      </c>
      <c r="H168" s="179">
        <v>11193.55</v>
      </c>
      <c r="I168" s="179">
        <f t="shared" si="225"/>
        <v>0.855149820158152</v>
      </c>
      <c r="J168" s="227">
        <f t="shared" si="226"/>
        <v>-8.0547717910490757</v>
      </c>
      <c r="K168" s="179">
        <v>339.59</v>
      </c>
      <c r="L168" s="179">
        <f t="shared" si="227"/>
        <v>1.7254291106251651</v>
      </c>
      <c r="M168" s="231">
        <f t="shared" si="228"/>
        <v>-5.5828954319237178</v>
      </c>
      <c r="N168" s="179">
        <v>14007.09</v>
      </c>
      <c r="O168" s="179">
        <f t="shared" si="229"/>
        <v>-1.4118420459920289</v>
      </c>
      <c r="P168" s="227">
        <f t="shared" si="230"/>
        <v>-11.504415273935253</v>
      </c>
      <c r="Q168" s="232">
        <f t="shared" si="216"/>
        <v>112.9479666656851</v>
      </c>
      <c r="R168" s="181">
        <v>82.104187555652416</v>
      </c>
      <c r="S168" s="209"/>
      <c r="T168" s="179">
        <f>SUM(E166:E168)</f>
        <v>913.55</v>
      </c>
      <c r="U168" s="179">
        <f t="shared" si="233"/>
        <v>72.371176814656877</v>
      </c>
      <c r="V168" s="179">
        <f t="shared" si="217"/>
        <v>-31.009092556790719</v>
      </c>
      <c r="W168" s="181">
        <f>SUM(K166:K168)</f>
        <v>983.11999999999989</v>
      </c>
      <c r="X168" s="179">
        <f t="shared" si="234"/>
        <v>52.769878638136511</v>
      </c>
      <c r="Y168" s="212">
        <f t="shared" si="218"/>
        <v>-11.728051430315878</v>
      </c>
      <c r="Z168" s="179">
        <f>SUM(H166:H168)</f>
        <v>33074.770000000004</v>
      </c>
      <c r="AA168" s="179">
        <f t="shared" si="214"/>
        <v>51.155968451484888</v>
      </c>
      <c r="AB168" s="179">
        <f t="shared" si="219"/>
        <v>-3.3300578825350424</v>
      </c>
      <c r="AC168" s="181">
        <f>SUM(N166:N168)</f>
        <v>42294.59</v>
      </c>
      <c r="AD168" s="179">
        <f t="shared" si="215"/>
        <v>49.516889085285001</v>
      </c>
      <c r="AE168" s="179">
        <f t="shared" si="220"/>
        <v>-4.6416592940506041</v>
      </c>
    </row>
    <row r="169" spans="1:31" s="60" customFormat="1" ht="12" customHeight="1">
      <c r="A169" s="612"/>
      <c r="B169" s="287"/>
      <c r="C169" s="152" t="s">
        <v>24</v>
      </c>
      <c r="D169" s="317"/>
      <c r="E169" s="180">
        <v>439.37</v>
      </c>
      <c r="F169" s="180">
        <f t="shared" si="223"/>
        <v>14.550526645114203</v>
      </c>
      <c r="G169" s="233">
        <f t="shared" si="224"/>
        <v>9.9662119884870393</v>
      </c>
      <c r="H169" s="180">
        <v>12002.88</v>
      </c>
      <c r="I169" s="180">
        <f t="shared" si="225"/>
        <v>7.2303246065814619</v>
      </c>
      <c r="J169" s="226">
        <f t="shared" si="226"/>
        <v>15.273536089246399</v>
      </c>
      <c r="K169" s="180">
        <v>384.55</v>
      </c>
      <c r="L169" s="180">
        <f t="shared" si="227"/>
        <v>13.239494684766928</v>
      </c>
      <c r="M169" s="229">
        <f t="shared" si="228"/>
        <v>30.581683588576869</v>
      </c>
      <c r="N169" s="180">
        <v>15470.32</v>
      </c>
      <c r="O169" s="180">
        <f t="shared" si="229"/>
        <v>10.446352525756586</v>
      </c>
      <c r="P169" s="226">
        <f t="shared" si="230"/>
        <v>12.294750564910029</v>
      </c>
      <c r="Q169" s="230">
        <f t="shared" si="216"/>
        <v>114.25562345598752</v>
      </c>
      <c r="R169" s="183">
        <v>78.493212751864576</v>
      </c>
      <c r="S169" s="209"/>
      <c r="T169" s="180">
        <f>SUM(E166:E169)</f>
        <v>1352.92</v>
      </c>
      <c r="U169" s="180">
        <f t="shared" si="233"/>
        <v>48.094795030376012</v>
      </c>
      <c r="V169" s="180">
        <f t="shared" si="217"/>
        <v>-21.511159069681085</v>
      </c>
      <c r="W169" s="182">
        <f>SUM(K166:K169)</f>
        <v>1367.6699999999998</v>
      </c>
      <c r="X169" s="180">
        <f t="shared" si="234"/>
        <v>39.115265684758739</v>
      </c>
      <c r="Y169" s="217">
        <f t="shared" si="218"/>
        <v>-2.8802113291152898</v>
      </c>
      <c r="Z169" s="180">
        <f>SUM(H166:H169)</f>
        <v>45077.65</v>
      </c>
      <c r="AA169" s="180">
        <f t="shared" si="214"/>
        <v>36.29013897904656</v>
      </c>
      <c r="AB169" s="180">
        <f t="shared" si="219"/>
        <v>1.0106295253238917</v>
      </c>
      <c r="AC169" s="182">
        <f>SUM(N166:N169)</f>
        <v>57764.909999999996</v>
      </c>
      <c r="AD169" s="180">
        <f t="shared" si="215"/>
        <v>36.577538640284722</v>
      </c>
      <c r="AE169" s="180">
        <f t="shared" si="220"/>
        <v>-0.62780137915374734</v>
      </c>
    </row>
    <row r="170" spans="1:31" s="60" customFormat="1" ht="12" customHeight="1">
      <c r="A170" s="612"/>
      <c r="B170" s="287"/>
      <c r="C170" s="45" t="s">
        <v>25</v>
      </c>
      <c r="D170" s="315"/>
      <c r="E170" s="178">
        <v>448.44</v>
      </c>
      <c r="F170" s="178">
        <f t="shared" si="223"/>
        <v>2.0643193663654857</v>
      </c>
      <c r="G170" s="229">
        <f t="shared" si="224"/>
        <v>25.087866108786617</v>
      </c>
      <c r="H170" s="178">
        <v>12043.93</v>
      </c>
      <c r="I170" s="178">
        <f t="shared" si="225"/>
        <v>0.34200125303260887</v>
      </c>
      <c r="J170" s="226">
        <f t="shared" si="226"/>
        <v>1.1331784921966515</v>
      </c>
      <c r="K170" s="178">
        <v>400.48</v>
      </c>
      <c r="L170" s="178">
        <f t="shared" si="227"/>
        <v>4.1425042257183797</v>
      </c>
      <c r="M170" s="229">
        <f t="shared" si="228"/>
        <v>8.2290625084452849</v>
      </c>
      <c r="N170" s="178">
        <v>15092.76</v>
      </c>
      <c r="O170" s="178">
        <f t="shared" si="229"/>
        <v>-2.4405442162799496</v>
      </c>
      <c r="P170" s="226">
        <f t="shared" si="230"/>
        <v>-4.3205720697590326</v>
      </c>
      <c r="Q170" s="230">
        <f t="shared" ref="Q170:Q201" si="235">E170/K170*100</f>
        <v>111.97562924490612</v>
      </c>
      <c r="R170" s="183">
        <v>63.367891488453687</v>
      </c>
      <c r="S170" s="209"/>
      <c r="T170" s="178">
        <f>SUM(E166:E170)</f>
        <v>1801.3600000000001</v>
      </c>
      <c r="U170" s="178">
        <f t="shared" si="233"/>
        <v>33.146084025663015</v>
      </c>
      <c r="V170" s="178">
        <f t="shared" si="217"/>
        <v>-13.488072768836956</v>
      </c>
      <c r="W170" s="183">
        <f>SUM(K166:K170)</f>
        <v>1768.1499999999999</v>
      </c>
      <c r="X170" s="178">
        <f t="shared" si="234"/>
        <v>29.281917421600244</v>
      </c>
      <c r="Y170" s="207">
        <f t="shared" si="218"/>
        <v>-0.56853328534636205</v>
      </c>
      <c r="Z170" s="178">
        <f>SUM(H166:H170)</f>
        <v>57121.58</v>
      </c>
      <c r="AA170" s="178">
        <f t="shared" si="214"/>
        <v>26.718185176024043</v>
      </c>
      <c r="AB170" s="178">
        <f t="shared" si="219"/>
        <v>1.0364439268553349</v>
      </c>
      <c r="AC170" s="183">
        <f>SUM(N166:N170)</f>
        <v>72857.67</v>
      </c>
      <c r="AD170" s="178">
        <f t="shared" si="215"/>
        <v>26.127903600992376</v>
      </c>
      <c r="AE170" s="178">
        <f t="shared" si="220"/>
        <v>-1.41599626002058</v>
      </c>
    </row>
    <row r="171" spans="1:31" s="60" customFormat="1" ht="12" customHeight="1">
      <c r="A171" s="612"/>
      <c r="B171" s="287"/>
      <c r="C171" s="93" t="s">
        <v>26</v>
      </c>
      <c r="D171" s="316"/>
      <c r="E171" s="179">
        <v>396.76</v>
      </c>
      <c r="F171" s="179">
        <f t="shared" si="223"/>
        <v>-11.524395682811528</v>
      </c>
      <c r="G171" s="231">
        <f t="shared" si="224"/>
        <v>-20.351708355080898</v>
      </c>
      <c r="H171" s="179">
        <v>10950.97</v>
      </c>
      <c r="I171" s="179">
        <f t="shared" si="225"/>
        <v>-9.074778747468649</v>
      </c>
      <c r="J171" s="227">
        <f t="shared" si="226"/>
        <v>-5.2407191722147246</v>
      </c>
      <c r="K171" s="179">
        <v>395.28</v>
      </c>
      <c r="L171" s="179">
        <f t="shared" si="227"/>
        <v>-1.298441869756306</v>
      </c>
      <c r="M171" s="231">
        <f t="shared" si="228"/>
        <v>13.027564909070088</v>
      </c>
      <c r="N171" s="179">
        <v>14660.22</v>
      </c>
      <c r="O171" s="179">
        <f t="shared" si="229"/>
        <v>-2.8658774140713938</v>
      </c>
      <c r="P171" s="227">
        <f t="shared" si="230"/>
        <v>-8.3809545236381169</v>
      </c>
      <c r="Q171" s="232">
        <f t="shared" si="235"/>
        <v>100.37441813398098</v>
      </c>
      <c r="R171" s="181">
        <v>76.127078818930471</v>
      </c>
      <c r="S171" s="209"/>
      <c r="T171" s="179">
        <f>SUM(E166:E171)</f>
        <v>2198.12</v>
      </c>
      <c r="U171" s="179">
        <f t="shared" si="233"/>
        <v>22.025580672380851</v>
      </c>
      <c r="V171" s="179">
        <f t="shared" si="217"/>
        <v>-14.813106749084426</v>
      </c>
      <c r="W171" s="181">
        <f>SUM(K166:K171)</f>
        <v>2163.4299999999998</v>
      </c>
      <c r="X171" s="179">
        <f t="shared" si="234"/>
        <v>22.355569380425866</v>
      </c>
      <c r="Y171" s="212">
        <f t="shared" si="218"/>
        <v>1.6658991155931835</v>
      </c>
      <c r="Z171" s="179">
        <f>SUM(H166:H171)</f>
        <v>68072.55</v>
      </c>
      <c r="AA171" s="179">
        <f t="shared" si="214"/>
        <v>19.171335946939848</v>
      </c>
      <c r="AB171" s="179">
        <f t="shared" si="219"/>
        <v>-2.8916657757160902E-2</v>
      </c>
      <c r="AC171" s="181">
        <f>SUM(N166:N171)</f>
        <v>87517.89</v>
      </c>
      <c r="AD171" s="179">
        <f t="shared" si="215"/>
        <v>20.121725001636758</v>
      </c>
      <c r="AE171" s="179">
        <f t="shared" si="220"/>
        <v>-2.6556126810138081</v>
      </c>
    </row>
    <row r="172" spans="1:31" s="60" customFormat="1" ht="12" customHeight="1">
      <c r="A172" s="612"/>
      <c r="B172" s="287"/>
      <c r="C172" s="152" t="s">
        <v>27</v>
      </c>
      <c r="D172" s="317"/>
      <c r="E172" s="180">
        <v>350.52</v>
      </c>
      <c r="F172" s="180">
        <f t="shared" si="223"/>
        <v>-11.654400645226337</v>
      </c>
      <c r="G172" s="233">
        <f t="shared" si="224"/>
        <v>8.0751086855979981</v>
      </c>
      <c r="H172" s="180">
        <v>11686.45</v>
      </c>
      <c r="I172" s="180">
        <f t="shared" si="225"/>
        <v>6.7161173850353029</v>
      </c>
      <c r="J172" s="226">
        <f t="shared" si="226"/>
        <v>6.7742286210793923</v>
      </c>
      <c r="K172" s="180">
        <v>269.04000000000002</v>
      </c>
      <c r="L172" s="180">
        <f t="shared" si="227"/>
        <v>-31.936854887674549</v>
      </c>
      <c r="M172" s="229">
        <f t="shared" si="228"/>
        <v>-14.302095941899717</v>
      </c>
      <c r="N172" s="180">
        <v>14782.68</v>
      </c>
      <c r="O172" s="180">
        <f t="shared" si="229"/>
        <v>0.83532170731408506</v>
      </c>
      <c r="P172" s="226">
        <f t="shared" si="230"/>
        <v>-0.28149518260760509</v>
      </c>
      <c r="Q172" s="230">
        <f t="shared" si="235"/>
        <v>130.28545941123994</v>
      </c>
      <c r="R172" s="183">
        <v>77.203505878944341</v>
      </c>
      <c r="S172" s="209"/>
      <c r="T172" s="180">
        <f>SUM(E166:E172)</f>
        <v>2548.64</v>
      </c>
      <c r="U172" s="180">
        <f t="shared" si="233"/>
        <v>15.94635415718888</v>
      </c>
      <c r="V172" s="180">
        <f t="shared" si="217"/>
        <v>-12.257460374292517</v>
      </c>
      <c r="W172" s="182">
        <f>SUM(K166:K172)</f>
        <v>2432.4699999999998</v>
      </c>
      <c r="X172" s="180">
        <f t="shared" si="234"/>
        <v>12.4358079531115</v>
      </c>
      <c r="Y172" s="217">
        <f t="shared" si="218"/>
        <v>-0.38699056480148153</v>
      </c>
      <c r="Z172" s="180">
        <f>SUM(H166:H172)</f>
        <v>79759</v>
      </c>
      <c r="AA172" s="180">
        <f t="shared" si="214"/>
        <v>17.167639525770674</v>
      </c>
      <c r="AB172" s="180">
        <f t="shared" si="219"/>
        <v>0.91317701463551337</v>
      </c>
      <c r="AC172" s="182">
        <f>SUM(N166:N172)</f>
        <v>102300.57</v>
      </c>
      <c r="AD172" s="180">
        <f t="shared" si="215"/>
        <v>16.891037935215316</v>
      </c>
      <c r="AE172" s="180">
        <f t="shared" si="220"/>
        <v>-2.3195585899873361</v>
      </c>
    </row>
    <row r="173" spans="1:31" s="60" customFormat="1" ht="12" customHeight="1">
      <c r="A173" s="612"/>
      <c r="B173" s="287"/>
      <c r="C173" s="45" t="s">
        <v>28</v>
      </c>
      <c r="D173" s="315"/>
      <c r="E173" s="178">
        <v>342.91</v>
      </c>
      <c r="F173" s="178">
        <f t="shared" si="223"/>
        <v>-2.1710601392217144</v>
      </c>
      <c r="G173" s="229">
        <f t="shared" si="224"/>
        <v>-13.967083145165326</v>
      </c>
      <c r="H173" s="178">
        <v>7802.67</v>
      </c>
      <c r="I173" s="178">
        <f t="shared" si="225"/>
        <v>-33.233188864026289</v>
      </c>
      <c r="J173" s="226">
        <f t="shared" si="226"/>
        <v>-2.2692088017795986</v>
      </c>
      <c r="K173" s="178">
        <v>282.45</v>
      </c>
      <c r="L173" s="178">
        <f t="shared" si="227"/>
        <v>4.9843889384477924</v>
      </c>
      <c r="M173" s="229">
        <f t="shared" si="228"/>
        <v>-0.1378871446754304</v>
      </c>
      <c r="N173" s="178">
        <v>11069.48</v>
      </c>
      <c r="O173" s="178">
        <f t="shared" si="229"/>
        <v>-25.118584722120751</v>
      </c>
      <c r="P173" s="226">
        <f t="shared" si="230"/>
        <v>-5.4742138278849772</v>
      </c>
      <c r="Q173" s="230">
        <f t="shared" si="235"/>
        <v>121.40555850593027</v>
      </c>
      <c r="R173" s="183">
        <v>73.9431878961379</v>
      </c>
      <c r="S173" s="209"/>
      <c r="T173" s="178">
        <f>SUM(E166:E173)</f>
        <v>2891.5499999999997</v>
      </c>
      <c r="U173" s="178">
        <f t="shared" si="233"/>
        <v>13.454626781342194</v>
      </c>
      <c r="V173" s="178">
        <f t="shared" si="217"/>
        <v>-12.463747933859281</v>
      </c>
      <c r="W173" s="183">
        <f>SUM(K166:K173)</f>
        <v>2714.9199999999996</v>
      </c>
      <c r="X173" s="178">
        <f t="shared" si="234"/>
        <v>11.611653997788252</v>
      </c>
      <c r="Y173" s="207">
        <f t="shared" si="218"/>
        <v>-0.36113272361604221</v>
      </c>
      <c r="Z173" s="178">
        <f>SUM(H166:H173)</f>
        <v>87561.67</v>
      </c>
      <c r="AA173" s="178">
        <f t="shared" si="214"/>
        <v>9.7828082097318081</v>
      </c>
      <c r="AB173" s="178">
        <f t="shared" si="219"/>
        <v>0.6212057330010623</v>
      </c>
      <c r="AC173" s="183">
        <f>SUM(N166:N173)</f>
        <v>113370.05</v>
      </c>
      <c r="AD173" s="178">
        <f t="shared" si="215"/>
        <v>10.820545770175084</v>
      </c>
      <c r="AE173" s="178">
        <f t="shared" si="220"/>
        <v>-2.6368258159239932</v>
      </c>
    </row>
    <row r="174" spans="1:31" s="60" customFormat="1" ht="12" customHeight="1">
      <c r="A174" s="612"/>
      <c r="B174" s="287"/>
      <c r="C174" s="93" t="s">
        <v>29</v>
      </c>
      <c r="D174" s="316"/>
      <c r="E174" s="179">
        <v>393.13</v>
      </c>
      <c r="F174" s="179">
        <f t="shared" si="223"/>
        <v>14.645242191828745</v>
      </c>
      <c r="G174" s="231">
        <f t="shared" si="224"/>
        <v>43.982566656900076</v>
      </c>
      <c r="H174" s="179">
        <v>10725.11</v>
      </c>
      <c r="I174" s="179">
        <f t="shared" si="225"/>
        <v>37.454358572129799</v>
      </c>
      <c r="J174" s="227">
        <f t="shared" si="226"/>
        <v>6.4095072074959125</v>
      </c>
      <c r="K174" s="179">
        <v>364.32</v>
      </c>
      <c r="L174" s="179">
        <f t="shared" si="227"/>
        <v>28.985661178969725</v>
      </c>
      <c r="M174" s="231">
        <f t="shared" si="228"/>
        <v>36.777293887971155</v>
      </c>
      <c r="N174" s="179">
        <v>14770.5</v>
      </c>
      <c r="O174" s="179">
        <f t="shared" si="229"/>
        <v>33.434452205523655</v>
      </c>
      <c r="P174" s="227">
        <f t="shared" si="230"/>
        <v>5.8198973359650186</v>
      </c>
      <c r="Q174" s="232">
        <f t="shared" si="235"/>
        <v>107.90788317962232</v>
      </c>
      <c r="R174" s="181">
        <v>70.920439547520559</v>
      </c>
      <c r="S174" s="209"/>
      <c r="T174" s="179">
        <f>SUM(E166:E174)</f>
        <v>3284.68</v>
      </c>
      <c r="U174" s="179">
        <f t="shared" si="233"/>
        <v>13.595822309833828</v>
      </c>
      <c r="V174" s="179">
        <f t="shared" ref="V174:V205" si="236">((T174/T162)-1)*100</f>
        <v>-8.154237619886473</v>
      </c>
      <c r="W174" s="181">
        <f>SUM(K166:K174)</f>
        <v>3079.24</v>
      </c>
      <c r="X174" s="179">
        <f t="shared" si="234"/>
        <v>13.419179939003744</v>
      </c>
      <c r="Y174" s="212">
        <f t="shared" ref="Y174:Y205" si="237">((W174/W162)-1)*100</f>
        <v>2.9460536521436653</v>
      </c>
      <c r="Z174" s="179">
        <f>SUM(H166:H174)</f>
        <v>98286.78</v>
      </c>
      <c r="AA174" s="179">
        <f t="shared" si="214"/>
        <v>12.248635732963976</v>
      </c>
      <c r="AB174" s="179">
        <f t="shared" si="219"/>
        <v>1.2220368695506245</v>
      </c>
      <c r="AC174" s="181">
        <f>SUM(N166:N174)</f>
        <v>128140.55</v>
      </c>
      <c r="AD174" s="179">
        <f t="shared" si="215"/>
        <v>13.028573243109619</v>
      </c>
      <c r="AE174" s="179">
        <f t="shared" si="220"/>
        <v>-1.7315992749304732</v>
      </c>
    </row>
    <row r="175" spans="1:31" s="60" customFormat="1" ht="12" customHeight="1">
      <c r="A175" s="612"/>
      <c r="B175" s="287"/>
      <c r="C175" s="152" t="s">
        <v>30</v>
      </c>
      <c r="D175" s="317"/>
      <c r="E175" s="180">
        <v>454.15</v>
      </c>
      <c r="F175" s="180">
        <f t="shared" si="223"/>
        <v>15.521583191310761</v>
      </c>
      <c r="G175" s="233">
        <f t="shared" si="224"/>
        <v>41.757967350251256</v>
      </c>
      <c r="H175" s="180">
        <v>12787.46</v>
      </c>
      <c r="I175" s="180">
        <f t="shared" si="225"/>
        <v>19.229173407079259</v>
      </c>
      <c r="J175" s="226">
        <f t="shared" si="226"/>
        <v>8.3157994599228235</v>
      </c>
      <c r="K175" s="180">
        <v>387.83</v>
      </c>
      <c r="L175" s="180">
        <f t="shared" si="227"/>
        <v>6.4531181379007485</v>
      </c>
      <c r="M175" s="229">
        <f t="shared" si="228"/>
        <v>26.688008362460391</v>
      </c>
      <c r="N175" s="180">
        <v>16769.349999999999</v>
      </c>
      <c r="O175" s="180">
        <f t="shared" si="229"/>
        <v>13.532717240445468</v>
      </c>
      <c r="P175" s="226">
        <f t="shared" si="230"/>
        <v>8.6502421562434151</v>
      </c>
      <c r="Q175" s="230">
        <f t="shared" si="235"/>
        <v>117.1002758940773</v>
      </c>
      <c r="R175" s="183">
        <v>74.656010067258734</v>
      </c>
      <c r="S175" s="209"/>
      <c r="T175" s="180">
        <f>SUM(E166:E175)</f>
        <v>3738.83</v>
      </c>
      <c r="U175" s="180">
        <f t="shared" si="233"/>
        <v>13.826308803292875</v>
      </c>
      <c r="V175" s="180">
        <f t="shared" si="236"/>
        <v>-4.0506381089494337</v>
      </c>
      <c r="W175" s="182">
        <f>SUM(K166:K175)</f>
        <v>3467.0699999999997</v>
      </c>
      <c r="X175" s="180">
        <f t="shared" si="234"/>
        <v>12.594990971798236</v>
      </c>
      <c r="Y175" s="217">
        <f t="shared" si="237"/>
        <v>5.1503525665326899</v>
      </c>
      <c r="Z175" s="180">
        <f>SUM(H166:H175)</f>
        <v>111074.23999999999</v>
      </c>
      <c r="AA175" s="180">
        <f t="shared" si="214"/>
        <v>13.010356021430347</v>
      </c>
      <c r="AB175" s="180">
        <f t="shared" si="219"/>
        <v>1.9910216067265507</v>
      </c>
      <c r="AC175" s="182">
        <f>SUM(N166:N175)</f>
        <v>144909.9</v>
      </c>
      <c r="AD175" s="180">
        <f t="shared" si="215"/>
        <v>13.086684894047984</v>
      </c>
      <c r="AE175" s="180">
        <f t="shared" si="220"/>
        <v>-0.63283440115453615</v>
      </c>
    </row>
    <row r="176" spans="1:31" s="60" customFormat="1" ht="12" customHeight="1">
      <c r="A176" s="612"/>
      <c r="B176" s="287"/>
      <c r="C176" s="45" t="s">
        <v>31</v>
      </c>
      <c r="D176" s="315"/>
      <c r="E176" s="178">
        <v>411.36</v>
      </c>
      <c r="F176" s="178">
        <f t="shared" si="223"/>
        <v>-9.4219971375096296</v>
      </c>
      <c r="G176" s="229">
        <f t="shared" si="224"/>
        <v>59.392436453812778</v>
      </c>
      <c r="H176" s="178">
        <v>12084.77</v>
      </c>
      <c r="I176" s="178">
        <f t="shared" si="225"/>
        <v>-5.4951491539367403</v>
      </c>
      <c r="J176" s="226">
        <f t="shared" si="226"/>
        <v>6.25533594822274</v>
      </c>
      <c r="K176" s="178">
        <v>349.43</v>
      </c>
      <c r="L176" s="178">
        <f t="shared" si="227"/>
        <v>-9.9012453910218294</v>
      </c>
      <c r="M176" s="229">
        <f t="shared" si="228"/>
        <v>6.1806800571272413</v>
      </c>
      <c r="N176" s="178">
        <v>15773.58</v>
      </c>
      <c r="O176" s="178">
        <f t="shared" si="229"/>
        <v>-5.9380357616723334</v>
      </c>
      <c r="P176" s="226">
        <f t="shared" si="230"/>
        <v>8.9971703100220743</v>
      </c>
      <c r="Q176" s="230">
        <f t="shared" si="235"/>
        <v>117.72314912858084</v>
      </c>
      <c r="R176" s="183">
        <v>74.958921935692658</v>
      </c>
      <c r="S176" s="209"/>
      <c r="T176" s="178">
        <f>SUM(E166:E176)</f>
        <v>4150.1899999999996</v>
      </c>
      <c r="U176" s="178">
        <f t="shared" si="233"/>
        <v>11.002372399921899</v>
      </c>
      <c r="V176" s="178">
        <f t="shared" si="236"/>
        <v>-0.10975389614298336</v>
      </c>
      <c r="W176" s="183">
        <f>SUM(K166:K176)</f>
        <v>3816.4999999999995</v>
      </c>
      <c r="X176" s="178">
        <f t="shared" si="234"/>
        <v>10.078538939219573</v>
      </c>
      <c r="Y176" s="207">
        <f t="shared" si="237"/>
        <v>5.2438546854403967</v>
      </c>
      <c r="Z176" s="178">
        <f>SUM(H166:H176)</f>
        <v>123159.01</v>
      </c>
      <c r="AA176" s="178">
        <f t="shared" si="214"/>
        <v>10.879903387140001</v>
      </c>
      <c r="AB176" s="178">
        <f t="shared" si="219"/>
        <v>2.3942454570086813</v>
      </c>
      <c r="AC176" s="183">
        <f>SUM(N166:N176)</f>
        <v>160683.47999999998</v>
      </c>
      <c r="AD176" s="178">
        <f t="shared" si="215"/>
        <v>10.885094807187068</v>
      </c>
      <c r="AE176" s="178">
        <f t="shared" si="220"/>
        <v>0.23651887631481738</v>
      </c>
    </row>
    <row r="177" spans="1:31" s="60" customFormat="1" ht="12" customHeight="1">
      <c r="A177" s="613"/>
      <c r="B177" s="289"/>
      <c r="C177" s="93" t="s">
        <v>32</v>
      </c>
      <c r="D177" s="316"/>
      <c r="E177" s="179">
        <v>283.49</v>
      </c>
      <c r="F177" s="179">
        <f t="shared" si="223"/>
        <v>-31.084694671334113</v>
      </c>
      <c r="G177" s="231">
        <f t="shared" si="224"/>
        <v>46.347633059728466</v>
      </c>
      <c r="H177" s="179">
        <v>10108.66</v>
      </c>
      <c r="I177" s="179">
        <f t="shared" si="225"/>
        <v>-16.352069588415841</v>
      </c>
      <c r="J177" s="227">
        <f t="shared" si="226"/>
        <v>6.4993215167682195</v>
      </c>
      <c r="K177" s="179">
        <v>269.88</v>
      </c>
      <c r="L177" s="179">
        <f t="shared" si="227"/>
        <v>-22.765646910683113</v>
      </c>
      <c r="M177" s="231">
        <f t="shared" si="228"/>
        <v>-11.456692913385835</v>
      </c>
      <c r="N177" s="179">
        <v>14584.39</v>
      </c>
      <c r="O177" s="179">
        <f t="shared" si="229"/>
        <v>-7.5391255504457462</v>
      </c>
      <c r="P177" s="227">
        <f t="shared" si="230"/>
        <v>13.006652833071675</v>
      </c>
      <c r="Q177" s="232">
        <f t="shared" si="235"/>
        <v>105.04298206610345</v>
      </c>
      <c r="R177" s="181">
        <v>67.526400274314341</v>
      </c>
      <c r="S177" s="209"/>
      <c r="T177" s="179">
        <f>SUM(E166:E177)</f>
        <v>4433.6799999999994</v>
      </c>
      <c r="U177" s="179">
        <f t="shared" si="233"/>
        <v>6.8307716032278032</v>
      </c>
      <c r="V177" s="179">
        <f t="shared" si="236"/>
        <v>1.9597742649121619</v>
      </c>
      <c r="W177" s="181">
        <f>SUM(K166:K177)</f>
        <v>4086.3799999999997</v>
      </c>
      <c r="X177" s="179">
        <f t="shared" si="234"/>
        <v>7.0714004978383427</v>
      </c>
      <c r="Y177" s="212">
        <f t="shared" si="237"/>
        <v>3.9489817203151922</v>
      </c>
      <c r="Z177" s="179">
        <f>SUM(H166:H177)</f>
        <v>133267.66999999998</v>
      </c>
      <c r="AA177" s="179">
        <f t="shared" si="214"/>
        <v>8.2078119984887685</v>
      </c>
      <c r="AB177" s="179">
        <f t="shared" si="219"/>
        <v>2.6945005197232419</v>
      </c>
      <c r="AC177" s="181">
        <f>SUM(N166:N177)</f>
        <v>175267.87</v>
      </c>
      <c r="AD177" s="179">
        <f t="shared" si="215"/>
        <v>9.0764713335807823</v>
      </c>
      <c r="AE177" s="179">
        <f t="shared" si="220"/>
        <v>1.188013794344922</v>
      </c>
    </row>
    <row r="178" spans="1:31" s="60" customFormat="1" ht="12" customHeight="1">
      <c r="A178" s="611">
        <v>2003</v>
      </c>
      <c r="B178" s="287"/>
      <c r="C178" s="152" t="s">
        <v>21</v>
      </c>
      <c r="D178" s="317"/>
      <c r="E178" s="180">
        <v>418.16</v>
      </c>
      <c r="F178" s="180">
        <f t="shared" si="223"/>
        <v>47.504321140075504</v>
      </c>
      <c r="G178" s="233">
        <f t="shared" si="224"/>
        <v>60.448162075051812</v>
      </c>
      <c r="H178" s="180">
        <v>11286.96</v>
      </c>
      <c r="I178" s="180">
        <f t="shared" si="225"/>
        <v>11.656342185808999</v>
      </c>
      <c r="J178" s="226">
        <f t="shared" si="226"/>
        <v>4.6777301907335644</v>
      </c>
      <c r="K178" s="180">
        <v>309.39</v>
      </c>
      <c r="L178" s="180">
        <f t="shared" si="227"/>
        <v>14.639839928857267</v>
      </c>
      <c r="M178" s="229">
        <f t="shared" si="228"/>
        <v>-0.10009686793671646</v>
      </c>
      <c r="N178" s="180">
        <v>14571.01</v>
      </c>
      <c r="O178" s="180">
        <f t="shared" si="229"/>
        <v>-9.1741924070865011E-2</v>
      </c>
      <c r="P178" s="226">
        <f t="shared" si="230"/>
        <v>3.4886099396157055</v>
      </c>
      <c r="Q178" s="230">
        <f t="shared" si="235"/>
        <v>135.15627525130097</v>
      </c>
      <c r="R178" s="183">
        <v>76.210632112712673</v>
      </c>
      <c r="S178" s="209"/>
      <c r="T178" s="180">
        <f>E178</f>
        <v>418.16</v>
      </c>
      <c r="U178" s="180" t="s">
        <v>20</v>
      </c>
      <c r="V178" s="180">
        <f t="shared" si="236"/>
        <v>60.448162075051812</v>
      </c>
      <c r="W178" s="182">
        <f>K178</f>
        <v>309.39</v>
      </c>
      <c r="X178" s="180" t="s">
        <v>20</v>
      </c>
      <c r="Y178" s="217">
        <f t="shared" si="237"/>
        <v>-0.10009686793671646</v>
      </c>
      <c r="Z178" s="180">
        <f>H178</f>
        <v>11286.96</v>
      </c>
      <c r="AA178" s="180">
        <f t="shared" si="214"/>
        <v>-91.530609036685334</v>
      </c>
      <c r="AB178" s="180">
        <f t="shared" si="219"/>
        <v>4.6777301907335644</v>
      </c>
      <c r="AC178" s="182">
        <f>N178</f>
        <v>14571.01</v>
      </c>
      <c r="AD178" s="180">
        <f t="shared" si="215"/>
        <v>-91.686434028096528</v>
      </c>
      <c r="AE178" s="180">
        <f t="shared" si="220"/>
        <v>3.4886099396157055</v>
      </c>
    </row>
    <row r="179" spans="1:31" s="60" customFormat="1" ht="12" customHeight="1">
      <c r="A179" s="612"/>
      <c r="B179" s="287"/>
      <c r="C179" s="45" t="s">
        <v>22</v>
      </c>
      <c r="D179" s="315"/>
      <c r="E179" s="178">
        <v>447.28</v>
      </c>
      <c r="F179" s="178">
        <f t="shared" si="223"/>
        <v>6.9638415917351981</v>
      </c>
      <c r="G179" s="229">
        <f t="shared" si="224"/>
        <v>66.046701562906023</v>
      </c>
      <c r="H179" s="178">
        <v>11463.6</v>
      </c>
      <c r="I179" s="178">
        <f t="shared" si="225"/>
        <v>1.5649918135618668</v>
      </c>
      <c r="J179" s="226">
        <f t="shared" si="226"/>
        <v>3.2883308225152064</v>
      </c>
      <c r="K179" s="178">
        <v>347.32</v>
      </c>
      <c r="L179" s="178">
        <f t="shared" si="227"/>
        <v>12.259607614984326</v>
      </c>
      <c r="M179" s="229">
        <f t="shared" si="228"/>
        <v>4.04097894137736</v>
      </c>
      <c r="N179" s="178">
        <v>14738.07</v>
      </c>
      <c r="O179" s="178">
        <f t="shared" si="229"/>
        <v>1.146523130517374</v>
      </c>
      <c r="P179" s="226">
        <f t="shared" si="230"/>
        <v>3.7331218045451475</v>
      </c>
      <c r="Q179" s="230">
        <f t="shared" si="235"/>
        <v>128.78037544627432</v>
      </c>
      <c r="R179" s="183">
        <v>77.955066021650367</v>
      </c>
      <c r="S179" s="209"/>
      <c r="T179" s="178">
        <f>SUM(E178:E179)</f>
        <v>865.44</v>
      </c>
      <c r="U179" s="178">
        <f t="shared" ref="U179:U189" si="238">((T179/T178)-1)*100</f>
        <v>106.96384159173525</v>
      </c>
      <c r="V179" s="178">
        <f t="shared" si="236"/>
        <v>63.293647049944354</v>
      </c>
      <c r="W179" s="183">
        <f>SUM(K178:K179)</f>
        <v>656.71</v>
      </c>
      <c r="X179" s="178">
        <f t="shared" ref="X179:X189" si="239">((W179/W178)-1)*100</f>
        <v>112.25960761498435</v>
      </c>
      <c r="Y179" s="207">
        <f t="shared" si="237"/>
        <v>2.0480785666558088</v>
      </c>
      <c r="Z179" s="178">
        <f>SUM(H178:H179)</f>
        <v>22750.559999999998</v>
      </c>
      <c r="AA179" s="178">
        <f t="shared" si="214"/>
        <v>101.56499181356185</v>
      </c>
      <c r="AB179" s="178">
        <f t="shared" si="219"/>
        <v>3.9729960212455895</v>
      </c>
      <c r="AC179" s="183">
        <f>SUM(N178:N179)</f>
        <v>29309.08</v>
      </c>
      <c r="AD179" s="178">
        <f t="shared" si="215"/>
        <v>101.14652313051739</v>
      </c>
      <c r="AE179" s="178">
        <f t="shared" si="220"/>
        <v>3.611418471056127</v>
      </c>
    </row>
    <row r="180" spans="1:31" s="60" customFormat="1" ht="12" customHeight="1">
      <c r="A180" s="612"/>
      <c r="B180" s="287"/>
      <c r="C180" s="93" t="s">
        <v>23</v>
      </c>
      <c r="D180" s="316"/>
      <c r="E180" s="179">
        <v>446.63</v>
      </c>
      <c r="F180" s="179">
        <f t="shared" si="223"/>
        <v>-0.14532284027901632</v>
      </c>
      <c r="G180" s="231">
        <f t="shared" si="224"/>
        <v>16.443320471373447</v>
      </c>
      <c r="H180" s="179">
        <v>12198.95</v>
      </c>
      <c r="I180" s="179">
        <f t="shared" si="225"/>
        <v>6.4146515928678705</v>
      </c>
      <c r="J180" s="227">
        <f t="shared" si="226"/>
        <v>8.9819583599483721</v>
      </c>
      <c r="K180" s="179">
        <v>359.21</v>
      </c>
      <c r="L180" s="179">
        <f t="shared" si="227"/>
        <v>3.4233559829552007</v>
      </c>
      <c r="M180" s="231">
        <f t="shared" si="228"/>
        <v>5.7775552872581626</v>
      </c>
      <c r="N180" s="179">
        <v>16086.82</v>
      </c>
      <c r="O180" s="179">
        <f t="shared" si="229"/>
        <v>9.1514696293341089</v>
      </c>
      <c r="P180" s="227">
        <f t="shared" si="230"/>
        <v>14.847694988752114</v>
      </c>
      <c r="Q180" s="232">
        <f t="shared" si="235"/>
        <v>124.33673895492888</v>
      </c>
      <c r="R180" s="181">
        <v>78.19103620076126</v>
      </c>
      <c r="S180" s="209"/>
      <c r="T180" s="179">
        <f>SUM(E178:E180)</f>
        <v>1312.0700000000002</v>
      </c>
      <c r="U180" s="179">
        <f t="shared" si="238"/>
        <v>51.607274912183399</v>
      </c>
      <c r="V180" s="179">
        <f t="shared" si="236"/>
        <v>43.623228066334654</v>
      </c>
      <c r="W180" s="181">
        <f>SUM(K178:K180)</f>
        <v>1015.9200000000001</v>
      </c>
      <c r="X180" s="179">
        <f t="shared" si="239"/>
        <v>54.69842091638624</v>
      </c>
      <c r="Y180" s="212">
        <f t="shared" si="237"/>
        <v>3.336317031491598</v>
      </c>
      <c r="Z180" s="179">
        <f>SUM(H178:H180)</f>
        <v>34949.509999999995</v>
      </c>
      <c r="AA180" s="179">
        <f t="shared" si="214"/>
        <v>53.620438354044907</v>
      </c>
      <c r="AB180" s="179">
        <f t="shared" si="219"/>
        <v>5.6681875641160673</v>
      </c>
      <c r="AC180" s="181">
        <f>SUM(N178:N180)</f>
        <v>45395.9</v>
      </c>
      <c r="AD180" s="179">
        <f t="shared" si="215"/>
        <v>54.886813233305176</v>
      </c>
      <c r="AE180" s="179">
        <f t="shared" si="220"/>
        <v>7.3326399428390365</v>
      </c>
    </row>
    <row r="181" spans="1:31" s="60" customFormat="1" ht="12" customHeight="1">
      <c r="A181" s="612"/>
      <c r="B181" s="287"/>
      <c r="C181" s="152" t="s">
        <v>24</v>
      </c>
      <c r="D181" s="317"/>
      <c r="E181" s="180">
        <v>435.79</v>
      </c>
      <c r="F181" s="180">
        <f t="shared" si="223"/>
        <v>-2.4270649083133589</v>
      </c>
      <c r="G181" s="233">
        <f t="shared" si="224"/>
        <v>-0.81480301340555172</v>
      </c>
      <c r="H181" s="180">
        <v>11913.88</v>
      </c>
      <c r="I181" s="180">
        <f t="shared" si="225"/>
        <v>-2.3368404657778008</v>
      </c>
      <c r="J181" s="226">
        <f t="shared" si="226"/>
        <v>-0.74148870937641442</v>
      </c>
      <c r="K181" s="180">
        <v>338.87</v>
      </c>
      <c r="L181" s="180">
        <f t="shared" si="227"/>
        <v>-5.6624258790122672</v>
      </c>
      <c r="M181" s="229">
        <f t="shared" si="228"/>
        <v>-11.87881939929788</v>
      </c>
      <c r="N181" s="180">
        <v>15432.97</v>
      </c>
      <c r="O181" s="180">
        <f t="shared" si="229"/>
        <v>-4.0645074663606673</v>
      </c>
      <c r="P181" s="226">
        <f t="shared" si="230"/>
        <v>-0.24143004152468173</v>
      </c>
      <c r="Q181" s="230">
        <f t="shared" si="235"/>
        <v>128.60093841296072</v>
      </c>
      <c r="R181" s="183">
        <v>78.76411322060234</v>
      </c>
      <c r="S181" s="209"/>
      <c r="T181" s="180">
        <f>SUM(E178:E181)</f>
        <v>1747.8600000000001</v>
      </c>
      <c r="U181" s="180">
        <f t="shared" si="238"/>
        <v>33.213929134878462</v>
      </c>
      <c r="V181" s="180">
        <f t="shared" si="236"/>
        <v>29.191674304467384</v>
      </c>
      <c r="W181" s="182">
        <f>SUM(K178:K181)</f>
        <v>1354.79</v>
      </c>
      <c r="X181" s="180">
        <f t="shared" si="239"/>
        <v>33.355972911252849</v>
      </c>
      <c r="Y181" s="217">
        <f t="shared" si="237"/>
        <v>-0.94174764380295928</v>
      </c>
      <c r="Z181" s="180">
        <f>SUM(H178:H181)</f>
        <v>46863.389999999992</v>
      </c>
      <c r="AA181" s="180">
        <f t="shared" si="214"/>
        <v>34.088832718970878</v>
      </c>
      <c r="AB181" s="180">
        <f t="shared" si="219"/>
        <v>3.9614753652863266</v>
      </c>
      <c r="AC181" s="182">
        <f>SUM(N178:N181)</f>
        <v>60828.87</v>
      </c>
      <c r="AD181" s="180">
        <f t="shared" si="215"/>
        <v>33.996396150313132</v>
      </c>
      <c r="AE181" s="180">
        <f t="shared" si="220"/>
        <v>5.3041889963993727</v>
      </c>
    </row>
    <row r="182" spans="1:31" s="60" customFormat="1" ht="12" customHeight="1">
      <c r="A182" s="612"/>
      <c r="B182" s="287"/>
      <c r="C182" s="45" t="s">
        <v>25</v>
      </c>
      <c r="D182" s="315"/>
      <c r="E182" s="178">
        <v>458.86</v>
      </c>
      <c r="F182" s="178">
        <f t="shared" si="223"/>
        <v>5.2938341861906046</v>
      </c>
      <c r="G182" s="229">
        <f t="shared" si="224"/>
        <v>2.3236107394523309</v>
      </c>
      <c r="H182" s="178">
        <v>12158.05</v>
      </c>
      <c r="I182" s="178">
        <f t="shared" si="225"/>
        <v>2.0494582789150062</v>
      </c>
      <c r="J182" s="226">
        <f t="shared" si="226"/>
        <v>0.94753124603015326</v>
      </c>
      <c r="K182" s="178">
        <v>373.07</v>
      </c>
      <c r="L182" s="178">
        <f t="shared" si="227"/>
        <v>10.092365803995641</v>
      </c>
      <c r="M182" s="229">
        <f t="shared" si="228"/>
        <v>-6.8442868557730741</v>
      </c>
      <c r="N182" s="178">
        <v>15959.64</v>
      </c>
      <c r="O182" s="178">
        <f t="shared" si="229"/>
        <v>3.4126289366207541</v>
      </c>
      <c r="P182" s="226">
        <f t="shared" si="230"/>
        <v>5.7436810762246271</v>
      </c>
      <c r="Q182" s="230">
        <f t="shared" si="235"/>
        <v>122.99568445600022</v>
      </c>
      <c r="R182" s="183">
        <v>77.004939189766475</v>
      </c>
      <c r="S182" s="209"/>
      <c r="T182" s="178">
        <f>SUM(E178:E182)</f>
        <v>2206.7200000000003</v>
      </c>
      <c r="U182" s="178">
        <f t="shared" si="238"/>
        <v>26.252674699346645</v>
      </c>
      <c r="V182" s="178">
        <f t="shared" si="236"/>
        <v>22.502997735044627</v>
      </c>
      <c r="W182" s="183">
        <f>SUM(K178:K182)</f>
        <v>1727.86</v>
      </c>
      <c r="X182" s="178">
        <f t="shared" si="239"/>
        <v>27.537109072254729</v>
      </c>
      <c r="Y182" s="207">
        <f t="shared" si="237"/>
        <v>-2.2786528292282893</v>
      </c>
      <c r="Z182" s="178">
        <f>SUM(H178:H182)</f>
        <v>59021.439999999988</v>
      </c>
      <c r="AA182" s="178">
        <f t="shared" si="214"/>
        <v>25.943599043944545</v>
      </c>
      <c r="AB182" s="178">
        <f t="shared" si="219"/>
        <v>3.3259934336550057</v>
      </c>
      <c r="AC182" s="183">
        <f>SUM(N178:N182)</f>
        <v>76788.510000000009</v>
      </c>
      <c r="AD182" s="178">
        <f t="shared" si="215"/>
        <v>26.236949658936638</v>
      </c>
      <c r="AE182" s="178">
        <f t="shared" si="220"/>
        <v>5.3952315521482053</v>
      </c>
    </row>
    <row r="183" spans="1:31" s="60" customFormat="1" ht="12" customHeight="1">
      <c r="A183" s="612"/>
      <c r="B183" s="287"/>
      <c r="C183" s="93" t="s">
        <v>26</v>
      </c>
      <c r="D183" s="316"/>
      <c r="E183" s="179">
        <v>449.43</v>
      </c>
      <c r="F183" s="179">
        <f t="shared" si="223"/>
        <v>-2.0550930567057479</v>
      </c>
      <c r="G183" s="231">
        <f t="shared" si="224"/>
        <v>13.275027724569011</v>
      </c>
      <c r="H183" s="179">
        <v>11596.61</v>
      </c>
      <c r="I183" s="179">
        <f t="shared" si="225"/>
        <v>-4.6178457894152309</v>
      </c>
      <c r="J183" s="227">
        <f t="shared" si="226"/>
        <v>5.8957334373119563</v>
      </c>
      <c r="K183" s="179">
        <v>319.57</v>
      </c>
      <c r="L183" s="179">
        <f t="shared" si="227"/>
        <v>-14.340472297424078</v>
      </c>
      <c r="M183" s="231">
        <f t="shared" si="228"/>
        <v>-19.153511434932192</v>
      </c>
      <c r="N183" s="179">
        <v>15519.78</v>
      </c>
      <c r="O183" s="179">
        <f t="shared" si="229"/>
        <v>-2.7560772047489746</v>
      </c>
      <c r="P183" s="227">
        <f t="shared" si="230"/>
        <v>5.8632135124848217</v>
      </c>
      <c r="Q183" s="232">
        <f t="shared" si="235"/>
        <v>140.6358544293895</v>
      </c>
      <c r="R183" s="181">
        <v>75.716225118381715</v>
      </c>
      <c r="S183" s="209"/>
      <c r="T183" s="179">
        <f>SUM(E178:E183)</f>
        <v>2656.15</v>
      </c>
      <c r="U183" s="179">
        <f t="shared" si="238"/>
        <v>20.366426189095122</v>
      </c>
      <c r="V183" s="179">
        <f t="shared" si="236"/>
        <v>20.837351918912539</v>
      </c>
      <c r="W183" s="181">
        <f>SUM(K178:K183)</f>
        <v>2047.4299999999998</v>
      </c>
      <c r="X183" s="179">
        <f t="shared" si="239"/>
        <v>18.495132707511019</v>
      </c>
      <c r="Y183" s="212">
        <f t="shared" si="237"/>
        <v>-5.3618559417221707</v>
      </c>
      <c r="Z183" s="179">
        <f>SUM(H178:H183)</f>
        <v>70618.049999999988</v>
      </c>
      <c r="AA183" s="179">
        <f t="shared" si="214"/>
        <v>19.648131255353984</v>
      </c>
      <c r="AB183" s="179">
        <f t="shared" si="219"/>
        <v>3.7393927508224456</v>
      </c>
      <c r="AC183" s="181">
        <f>SUM(N178:N183)</f>
        <v>92308.290000000008</v>
      </c>
      <c r="AD183" s="179">
        <f t="shared" si="215"/>
        <v>20.211070640646621</v>
      </c>
      <c r="AE183" s="179">
        <f t="shared" si="220"/>
        <v>5.4736237356727946</v>
      </c>
    </row>
    <row r="184" spans="1:31" s="60" customFormat="1" ht="12" customHeight="1">
      <c r="A184" s="612"/>
      <c r="B184" s="287"/>
      <c r="C184" s="152" t="s">
        <v>27</v>
      </c>
      <c r="D184" s="317"/>
      <c r="E184" s="180">
        <v>356.09</v>
      </c>
      <c r="F184" s="180">
        <f t="shared" si="223"/>
        <v>-20.768529025654725</v>
      </c>
      <c r="G184" s="233">
        <f t="shared" si="224"/>
        <v>1.5890676708889551</v>
      </c>
      <c r="H184" s="180">
        <v>11844.47</v>
      </c>
      <c r="I184" s="180">
        <f t="shared" si="225"/>
        <v>2.1373487596806129</v>
      </c>
      <c r="J184" s="226">
        <f t="shared" si="226"/>
        <v>1.3521642586071803</v>
      </c>
      <c r="K184" s="180">
        <v>317.19</v>
      </c>
      <c r="L184" s="180">
        <f t="shared" si="227"/>
        <v>-0.74475075883218</v>
      </c>
      <c r="M184" s="229">
        <f t="shared" si="228"/>
        <v>17.896966993755559</v>
      </c>
      <c r="N184" s="180">
        <v>15912.2</v>
      </c>
      <c r="O184" s="180">
        <f t="shared" si="229"/>
        <v>2.5285152237982667</v>
      </c>
      <c r="P184" s="226">
        <f t="shared" si="230"/>
        <v>7.6408337324490594</v>
      </c>
      <c r="Q184" s="230">
        <f t="shared" si="235"/>
        <v>112.26394274724927</v>
      </c>
      <c r="R184" s="183">
        <v>73.767689470311154</v>
      </c>
      <c r="S184" s="209"/>
      <c r="T184" s="180">
        <f>SUM(E178:E184)</f>
        <v>3012.2400000000002</v>
      </c>
      <c r="U184" s="180">
        <f t="shared" si="238"/>
        <v>13.40624588219792</v>
      </c>
      <c r="V184" s="180">
        <f t="shared" si="236"/>
        <v>18.190093540084142</v>
      </c>
      <c r="W184" s="182">
        <f>SUM(K178:K184)</f>
        <v>2364.62</v>
      </c>
      <c r="X184" s="180">
        <f t="shared" si="239"/>
        <v>15.492104736181457</v>
      </c>
      <c r="Y184" s="217">
        <f t="shared" si="237"/>
        <v>-2.7893458089925049</v>
      </c>
      <c r="Z184" s="180">
        <f>SUM(H178:H184)</f>
        <v>82462.51999999999</v>
      </c>
      <c r="AA184" s="180">
        <f t="shared" si="214"/>
        <v>16.772581514216277</v>
      </c>
      <c r="AB184" s="180">
        <f t="shared" si="219"/>
        <v>3.3896112037512971</v>
      </c>
      <c r="AC184" s="182">
        <f>SUM(N178:N184)</f>
        <v>108220.49</v>
      </c>
      <c r="AD184" s="180">
        <f t="shared" si="215"/>
        <v>17.238105049936458</v>
      </c>
      <c r="AE184" s="180">
        <f t="shared" si="220"/>
        <v>5.7867908262876799</v>
      </c>
    </row>
    <row r="185" spans="1:31" s="60" customFormat="1" ht="12" customHeight="1">
      <c r="A185" s="612"/>
      <c r="B185" s="287"/>
      <c r="C185" s="45" t="s">
        <v>28</v>
      </c>
      <c r="D185" s="315"/>
      <c r="E185" s="178">
        <v>309.95</v>
      </c>
      <c r="F185" s="178">
        <f t="shared" si="223"/>
        <v>-12.957398410514198</v>
      </c>
      <c r="G185" s="229">
        <f t="shared" si="224"/>
        <v>-9.6118515062261327</v>
      </c>
      <c r="H185" s="178">
        <v>7778.14</v>
      </c>
      <c r="I185" s="178">
        <f t="shared" si="225"/>
        <v>-34.331042250096452</v>
      </c>
      <c r="J185" s="226">
        <f t="shared" si="226"/>
        <v>-0.31437956494378971</v>
      </c>
      <c r="K185" s="178">
        <v>290.12</v>
      </c>
      <c r="L185" s="178">
        <f t="shared" si="227"/>
        <v>-8.5343169709007238</v>
      </c>
      <c r="M185" s="229">
        <f t="shared" si="228"/>
        <v>2.7155248716587144</v>
      </c>
      <c r="N185" s="178">
        <v>11438.44</v>
      </c>
      <c r="O185" s="178">
        <f t="shared" si="229"/>
        <v>-28.11528261334071</v>
      </c>
      <c r="P185" s="226">
        <f t="shared" si="230"/>
        <v>3.3331285661115206</v>
      </c>
      <c r="Q185" s="230">
        <f t="shared" si="235"/>
        <v>106.83510271611748</v>
      </c>
      <c r="R185" s="183">
        <v>68.398146209483485</v>
      </c>
      <c r="S185" s="209"/>
      <c r="T185" s="178">
        <f>SUM(E178:E185)</f>
        <v>3322.19</v>
      </c>
      <c r="U185" s="178">
        <f t="shared" si="238"/>
        <v>10.289684752874928</v>
      </c>
      <c r="V185" s="178">
        <f t="shared" si="236"/>
        <v>14.893050440075406</v>
      </c>
      <c r="W185" s="183">
        <f>SUM(K178:K185)</f>
        <v>2654.74</v>
      </c>
      <c r="X185" s="178">
        <f t="shared" si="239"/>
        <v>12.269201816782394</v>
      </c>
      <c r="Y185" s="207">
        <f t="shared" si="237"/>
        <v>-2.2166399009915572</v>
      </c>
      <c r="Z185" s="178">
        <f>SUM(H178:H185)</f>
        <v>90240.659999999989</v>
      </c>
      <c r="AA185" s="178">
        <f t="shared" si="214"/>
        <v>9.4323336225960563</v>
      </c>
      <c r="AB185" s="178">
        <f t="shared" si="219"/>
        <v>3.0595464887775536</v>
      </c>
      <c r="AC185" s="183">
        <f>SUM(N178:N185)</f>
        <v>119658.93000000001</v>
      </c>
      <c r="AD185" s="178">
        <f t="shared" si="215"/>
        <v>10.569569588901317</v>
      </c>
      <c r="AE185" s="178">
        <f t="shared" si="220"/>
        <v>5.5472146303190417</v>
      </c>
    </row>
    <row r="186" spans="1:31" s="60" customFormat="1" ht="12" customHeight="1">
      <c r="A186" s="612"/>
      <c r="B186" s="287"/>
      <c r="C186" s="93" t="s">
        <v>29</v>
      </c>
      <c r="D186" s="316"/>
      <c r="E186" s="179">
        <v>476.22</v>
      </c>
      <c r="F186" s="179">
        <f t="shared" ref="F186:F217" si="240">((E186/E185)-1)*100</f>
        <v>53.644136150992104</v>
      </c>
      <c r="G186" s="231">
        <f t="shared" ref="G186:G217" si="241">((E186/E174)-1)*100</f>
        <v>21.135502251163739</v>
      </c>
      <c r="H186" s="179">
        <v>11527.84</v>
      </c>
      <c r="I186" s="179">
        <f t="shared" si="225"/>
        <v>48.208183447456591</v>
      </c>
      <c r="J186" s="227">
        <f t="shared" si="226"/>
        <v>7.484585239685182</v>
      </c>
      <c r="K186" s="179">
        <v>368.72</v>
      </c>
      <c r="L186" s="179">
        <f t="shared" ref="L186:L217" si="242">((K186/K185)-1)*100</f>
        <v>27.092237694747002</v>
      </c>
      <c r="M186" s="231">
        <f t="shared" ref="M186:M217" si="243">((K186/K174)-1)*100</f>
        <v>1.2077294685990392</v>
      </c>
      <c r="N186" s="179">
        <v>16253.74</v>
      </c>
      <c r="O186" s="179">
        <f t="shared" si="229"/>
        <v>42.097523788208882</v>
      </c>
      <c r="P186" s="227">
        <f t="shared" si="230"/>
        <v>10.041907856876886</v>
      </c>
      <c r="Q186" s="232">
        <f t="shared" si="235"/>
        <v>129.1549142981124</v>
      </c>
      <c r="R186" s="181">
        <v>70.706623616148136</v>
      </c>
      <c r="S186" s="209"/>
      <c r="T186" s="179">
        <f>SUM(E178:E186)</f>
        <v>3798.41</v>
      </c>
      <c r="U186" s="179">
        <f t="shared" si="238"/>
        <v>14.334520301367458</v>
      </c>
      <c r="V186" s="179">
        <f t="shared" si="236"/>
        <v>15.640184127525369</v>
      </c>
      <c r="W186" s="181">
        <f>SUM(K178:K186)</f>
        <v>3023.46</v>
      </c>
      <c r="X186" s="179">
        <f t="shared" si="239"/>
        <v>13.889119085108149</v>
      </c>
      <c r="Y186" s="212">
        <f t="shared" si="237"/>
        <v>-1.8114859510788284</v>
      </c>
      <c r="Z186" s="179">
        <f>SUM(H178:H186)</f>
        <v>101768.49999999999</v>
      </c>
      <c r="AA186" s="179">
        <f t="shared" si="214"/>
        <v>12.774551959172275</v>
      </c>
      <c r="AB186" s="179">
        <f t="shared" si="219"/>
        <v>3.5424092639925631</v>
      </c>
      <c r="AC186" s="181">
        <f>SUM(N178:N186)</f>
        <v>135912.67000000001</v>
      </c>
      <c r="AD186" s="179">
        <f t="shared" si="215"/>
        <v>13.583390725623246</v>
      </c>
      <c r="AE186" s="179">
        <f t="shared" si="220"/>
        <v>6.0653087566738373</v>
      </c>
    </row>
    <row r="187" spans="1:31" s="60" customFormat="1" ht="12" customHeight="1">
      <c r="A187" s="612"/>
      <c r="B187" s="287"/>
      <c r="C187" s="152" t="s">
        <v>30</v>
      </c>
      <c r="D187" s="317"/>
      <c r="E187" s="180">
        <v>554.65</v>
      </c>
      <c r="F187" s="180">
        <f t="shared" si="240"/>
        <v>16.469278904707906</v>
      </c>
      <c r="G187" s="233">
        <f t="shared" si="241"/>
        <v>22.129252449631174</v>
      </c>
      <c r="H187" s="180">
        <v>13227.02</v>
      </c>
      <c r="I187" s="180">
        <f t="shared" si="225"/>
        <v>14.739795139419009</v>
      </c>
      <c r="J187" s="226">
        <f t="shared" si="226"/>
        <v>3.4374301073082592</v>
      </c>
      <c r="K187" s="180">
        <v>414.82</v>
      </c>
      <c r="L187" s="180">
        <f t="shared" si="242"/>
        <v>12.502712085050982</v>
      </c>
      <c r="M187" s="229">
        <f t="shared" si="243"/>
        <v>6.9592347162416468</v>
      </c>
      <c r="N187" s="180">
        <v>17262.39</v>
      </c>
      <c r="O187" s="180">
        <f t="shared" si="229"/>
        <v>6.2056486691678403</v>
      </c>
      <c r="P187" s="226">
        <f t="shared" si="230"/>
        <v>2.9401258844260481</v>
      </c>
      <c r="Q187" s="230">
        <f t="shared" si="235"/>
        <v>133.70859649968659</v>
      </c>
      <c r="R187" s="183">
        <v>76.078782074631263</v>
      </c>
      <c r="S187" s="209"/>
      <c r="T187" s="180">
        <f>SUM(E178:E187)</f>
        <v>4353.0599999999995</v>
      </c>
      <c r="U187" s="180">
        <f t="shared" si="238"/>
        <v>14.602162483776105</v>
      </c>
      <c r="V187" s="180">
        <f t="shared" si="236"/>
        <v>16.428401398298398</v>
      </c>
      <c r="W187" s="182">
        <f>SUM(K178:K187)</f>
        <v>3438.28</v>
      </c>
      <c r="X187" s="180">
        <f t="shared" si="239"/>
        <v>13.720042600199767</v>
      </c>
      <c r="Y187" s="217">
        <f t="shared" si="237"/>
        <v>-0.83038415722784809</v>
      </c>
      <c r="Z187" s="180">
        <f>SUM(H178:H187)</f>
        <v>114995.51999999999</v>
      </c>
      <c r="AA187" s="180">
        <f t="shared" si="214"/>
        <v>12.997165134594702</v>
      </c>
      <c r="AB187" s="180">
        <f t="shared" si="219"/>
        <v>3.5303235025510915</v>
      </c>
      <c r="AC187" s="182">
        <f>SUM(N178:N187)</f>
        <v>153175.06</v>
      </c>
      <c r="AD187" s="180">
        <f t="shared" si="215"/>
        <v>12.701089604081783</v>
      </c>
      <c r="AE187" s="180">
        <f t="shared" si="220"/>
        <v>5.7036544777133935</v>
      </c>
    </row>
    <row r="188" spans="1:31" s="60" customFormat="1" ht="12" customHeight="1">
      <c r="A188" s="612"/>
      <c r="B188" s="287"/>
      <c r="C188" s="45" t="s">
        <v>31</v>
      </c>
      <c r="D188" s="315"/>
      <c r="E188" s="178">
        <v>449.65</v>
      </c>
      <c r="F188" s="178">
        <f t="shared" si="240"/>
        <v>-18.930857297394756</v>
      </c>
      <c r="G188" s="229">
        <f t="shared" si="241"/>
        <v>9.3081485803189423</v>
      </c>
      <c r="H188" s="178">
        <v>11846.96</v>
      </c>
      <c r="I188" s="178">
        <f t="shared" si="225"/>
        <v>-10.43364264966713</v>
      </c>
      <c r="J188" s="226">
        <f t="shared" si="226"/>
        <v>-1.9678487881854667</v>
      </c>
      <c r="K188" s="178">
        <v>398.65</v>
      </c>
      <c r="L188" s="178">
        <f t="shared" si="242"/>
        <v>-3.8980762740465802</v>
      </c>
      <c r="M188" s="229">
        <f t="shared" si="243"/>
        <v>14.085796869186961</v>
      </c>
      <c r="N188" s="178">
        <v>16346.61</v>
      </c>
      <c r="O188" s="178">
        <f t="shared" si="229"/>
        <v>-5.3050591488200567</v>
      </c>
      <c r="P188" s="226">
        <f t="shared" si="230"/>
        <v>3.6328468236126454</v>
      </c>
      <c r="Q188" s="230">
        <f t="shared" si="235"/>
        <v>112.79317697228146</v>
      </c>
      <c r="R188" s="183">
        <v>71.800058597050807</v>
      </c>
      <c r="S188" s="209"/>
      <c r="T188" s="178">
        <f>SUM(E178:E188)</f>
        <v>4802.7099999999991</v>
      </c>
      <c r="U188" s="178">
        <f t="shared" si="238"/>
        <v>10.329515329446416</v>
      </c>
      <c r="V188" s="178">
        <f t="shared" si="236"/>
        <v>15.722653661639585</v>
      </c>
      <c r="W188" s="183">
        <f>SUM(K178:K188)</f>
        <v>3836.9300000000003</v>
      </c>
      <c r="X188" s="178">
        <f t="shared" si="239"/>
        <v>11.594460020708031</v>
      </c>
      <c r="Y188" s="207">
        <f t="shared" si="237"/>
        <v>0.53530721865586717</v>
      </c>
      <c r="Z188" s="178">
        <f>SUM(H178:H188)</f>
        <v>126842.47999999998</v>
      </c>
      <c r="AA188" s="178">
        <f t="shared" si="214"/>
        <v>10.302105682030049</v>
      </c>
      <c r="AB188" s="178">
        <f t="shared" si="219"/>
        <v>2.9908246258231408</v>
      </c>
      <c r="AC188" s="183">
        <f>SUM(N178:N188)</f>
        <v>169521.66999999998</v>
      </c>
      <c r="AD188" s="178">
        <f t="shared" si="215"/>
        <v>10.671848276083583</v>
      </c>
      <c r="AE188" s="178">
        <f t="shared" si="220"/>
        <v>5.5003725336294718</v>
      </c>
    </row>
    <row r="189" spans="1:31" s="60" customFormat="1" ht="12" customHeight="1">
      <c r="A189" s="613"/>
      <c r="B189" s="289"/>
      <c r="C189" s="93" t="s">
        <v>32</v>
      </c>
      <c r="D189" s="316"/>
      <c r="E189" s="179">
        <v>304.17</v>
      </c>
      <c r="F189" s="179">
        <f t="shared" si="240"/>
        <v>-32.354053152451897</v>
      </c>
      <c r="G189" s="231">
        <f t="shared" si="241"/>
        <v>7.2947899396804239</v>
      </c>
      <c r="H189" s="179">
        <v>11276.57</v>
      </c>
      <c r="I189" s="179">
        <f t="shared" si="225"/>
        <v>-4.8146528729733129</v>
      </c>
      <c r="J189" s="227">
        <f t="shared" si="226"/>
        <v>11.553559027606042</v>
      </c>
      <c r="K189" s="179">
        <v>302.08999999999997</v>
      </c>
      <c r="L189" s="179">
        <f t="shared" si="242"/>
        <v>-24.221748400852881</v>
      </c>
      <c r="M189" s="231">
        <f t="shared" si="243"/>
        <v>11.934934044760626</v>
      </c>
      <c r="N189" s="179">
        <v>15592.01</v>
      </c>
      <c r="O189" s="179">
        <f t="shared" si="229"/>
        <v>-4.6162476501244054</v>
      </c>
      <c r="P189" s="227">
        <f t="shared" si="230"/>
        <v>6.9088936870174367</v>
      </c>
      <c r="Q189" s="232">
        <f t="shared" si="235"/>
        <v>100.68853652884904</v>
      </c>
      <c r="R189" s="181">
        <v>72.931248058658952</v>
      </c>
      <c r="S189" s="209"/>
      <c r="T189" s="179">
        <f>SUM(E178:E189)</f>
        <v>5106.8799999999992</v>
      </c>
      <c r="U189" s="179">
        <f t="shared" si="238"/>
        <v>6.3332993247562364</v>
      </c>
      <c r="V189" s="179">
        <f t="shared" si="236"/>
        <v>15.183775103300201</v>
      </c>
      <c r="W189" s="181">
        <f>SUM(K178:K189)</f>
        <v>4139.0200000000004</v>
      </c>
      <c r="X189" s="179">
        <f t="shared" si="239"/>
        <v>7.8732215599450539</v>
      </c>
      <c r="Y189" s="212">
        <f t="shared" si="237"/>
        <v>1.288181715846326</v>
      </c>
      <c r="Z189" s="179">
        <f>SUM(H178:H189)</f>
        <v>138119.04999999999</v>
      </c>
      <c r="AA189" s="179">
        <f t="shared" si="214"/>
        <v>8.8902156438442468</v>
      </c>
      <c r="AB189" s="179">
        <f t="shared" si="219"/>
        <v>3.6403277704187387</v>
      </c>
      <c r="AC189" s="181">
        <f>SUM(N178:N189)</f>
        <v>185113.68</v>
      </c>
      <c r="AD189" s="179">
        <f t="shared" si="215"/>
        <v>9.1976500703420569</v>
      </c>
      <c r="AE189" s="179">
        <f t="shared" si="220"/>
        <v>5.6175783958577252</v>
      </c>
    </row>
    <row r="190" spans="1:31" s="60" customFormat="1" ht="12" customHeight="1">
      <c r="A190" s="611">
        <v>2004</v>
      </c>
      <c r="B190" s="288"/>
      <c r="C190" s="152" t="s">
        <v>21</v>
      </c>
      <c r="D190" s="317"/>
      <c r="E190" s="180">
        <v>386.55</v>
      </c>
      <c r="F190" s="180">
        <f t="shared" si="240"/>
        <v>27.083538810533582</v>
      </c>
      <c r="G190" s="233">
        <f t="shared" si="241"/>
        <v>-7.559307442127416</v>
      </c>
      <c r="H190" s="180">
        <v>11187.56</v>
      </c>
      <c r="I190" s="180">
        <f t="shared" si="225"/>
        <v>-0.78933576433259933</v>
      </c>
      <c r="J190" s="225">
        <f t="shared" si="226"/>
        <v>-0.88066228639066546</v>
      </c>
      <c r="K190" s="180">
        <v>335.97</v>
      </c>
      <c r="L190" s="180">
        <f t="shared" si="242"/>
        <v>11.215200767983081</v>
      </c>
      <c r="M190" s="233">
        <f t="shared" si="243"/>
        <v>8.5910986134005718</v>
      </c>
      <c r="N190" s="180">
        <v>15151.7</v>
      </c>
      <c r="O190" s="180">
        <f t="shared" si="229"/>
        <v>-2.8239463674022747</v>
      </c>
      <c r="P190" s="225">
        <f t="shared" si="230"/>
        <v>3.9852419290083541</v>
      </c>
      <c r="Q190" s="230">
        <f t="shared" si="235"/>
        <v>115.05491561746584</v>
      </c>
      <c r="R190" s="183">
        <v>75.294203837618525</v>
      </c>
      <c r="S190" s="209"/>
      <c r="T190" s="180">
        <f>SUM(E190:E190)</f>
        <v>386.55</v>
      </c>
      <c r="U190" s="180" t="s">
        <v>20</v>
      </c>
      <c r="V190" s="180">
        <f t="shared" si="236"/>
        <v>-7.559307442127416</v>
      </c>
      <c r="W190" s="182">
        <f>SUM(K190:K190)</f>
        <v>335.97</v>
      </c>
      <c r="X190" s="180" t="s">
        <v>20</v>
      </c>
      <c r="Y190" s="217">
        <f t="shared" si="237"/>
        <v>8.5910986134005718</v>
      </c>
      <c r="Z190" s="180">
        <f>H190</f>
        <v>11187.56</v>
      </c>
      <c r="AA190" s="180">
        <f t="shared" si="214"/>
        <v>-91.900060129287027</v>
      </c>
      <c r="AB190" s="180">
        <f t="shared" si="219"/>
        <v>-0.88066228639066546</v>
      </c>
      <c r="AC190" s="182">
        <f>N190</f>
        <v>15151.7</v>
      </c>
      <c r="AD190" s="180">
        <f t="shared" si="215"/>
        <v>-91.814921512013598</v>
      </c>
      <c r="AE190" s="180">
        <f t="shared" si="220"/>
        <v>3.9852419290083541</v>
      </c>
    </row>
    <row r="191" spans="1:31" s="60" customFormat="1" ht="12" customHeight="1">
      <c r="A191" s="612"/>
      <c r="B191" s="287"/>
      <c r="C191" s="45" t="s">
        <v>22</v>
      </c>
      <c r="D191" s="315"/>
      <c r="E191" s="178">
        <v>403.44</v>
      </c>
      <c r="F191" s="178">
        <f t="shared" si="240"/>
        <v>4.3694218083042191</v>
      </c>
      <c r="G191" s="229">
        <f t="shared" si="241"/>
        <v>-9.8014666428188129</v>
      </c>
      <c r="H191" s="178">
        <v>11850.77</v>
      </c>
      <c r="I191" s="178">
        <f t="shared" si="225"/>
        <v>5.9281022850380394</v>
      </c>
      <c r="J191" s="226">
        <f t="shared" si="226"/>
        <v>3.3773858124847456</v>
      </c>
      <c r="K191" s="178">
        <v>353.44</v>
      </c>
      <c r="L191" s="178">
        <f t="shared" si="242"/>
        <v>5.1998690359258193</v>
      </c>
      <c r="M191" s="229">
        <f t="shared" si="243"/>
        <v>1.7620638028331248</v>
      </c>
      <c r="N191" s="178">
        <v>15839.63</v>
      </c>
      <c r="O191" s="178">
        <f t="shared" si="229"/>
        <v>4.5402826085521708</v>
      </c>
      <c r="P191" s="226">
        <f t="shared" si="230"/>
        <v>7.4742486634952865</v>
      </c>
      <c r="Q191" s="230">
        <f t="shared" si="235"/>
        <v>114.14667270258035</v>
      </c>
      <c r="R191" s="183">
        <v>75.590740510877993</v>
      </c>
      <c r="S191" s="209"/>
      <c r="T191" s="178">
        <f>SUM(E190:E191)</f>
        <v>789.99</v>
      </c>
      <c r="U191" s="178">
        <f t="shared" ref="U191:U201" si="244">((T191/T190)-1)*100</f>
        <v>104.36942180830422</v>
      </c>
      <c r="V191" s="178">
        <f t="shared" si="236"/>
        <v>-8.7181087077093817</v>
      </c>
      <c r="W191" s="183">
        <f>SUM(K190:K191)</f>
        <v>689.41000000000008</v>
      </c>
      <c r="X191" s="178">
        <f t="shared" ref="X191:X201" si="245">((W191/W190)-1)*100</f>
        <v>105.19986903592584</v>
      </c>
      <c r="Y191" s="207">
        <f t="shared" si="237"/>
        <v>4.9793668438123495</v>
      </c>
      <c r="Z191" s="178">
        <f>SUM(H190:H191)</f>
        <v>23038.33</v>
      </c>
      <c r="AA191" s="178">
        <f t="shared" si="214"/>
        <v>105.92810228503807</v>
      </c>
      <c r="AB191" s="178">
        <f t="shared" si="219"/>
        <v>1.264891941121471</v>
      </c>
      <c r="AC191" s="183">
        <f>SUM(N190:N191)</f>
        <v>30991.33</v>
      </c>
      <c r="AD191" s="178">
        <f t="shared" si="215"/>
        <v>104.54028260855219</v>
      </c>
      <c r="AE191" s="178">
        <f t="shared" si="220"/>
        <v>5.739688860926373</v>
      </c>
    </row>
    <row r="192" spans="1:31" s="60" customFormat="1" ht="12" customHeight="1">
      <c r="A192" s="612"/>
      <c r="B192" s="287"/>
      <c r="C192" s="93" t="s">
        <v>23</v>
      </c>
      <c r="D192" s="316"/>
      <c r="E192" s="179">
        <v>469.7</v>
      </c>
      <c r="F192" s="179">
        <f t="shared" si="240"/>
        <v>16.423755700971633</v>
      </c>
      <c r="G192" s="231">
        <f t="shared" si="241"/>
        <v>5.1653493943532691</v>
      </c>
      <c r="H192" s="179">
        <v>13385.18</v>
      </c>
      <c r="I192" s="179">
        <f t="shared" si="225"/>
        <v>12.947766263289218</v>
      </c>
      <c r="J192" s="227">
        <f t="shared" si="226"/>
        <v>9.7240336258448412</v>
      </c>
      <c r="K192" s="179">
        <v>396.07</v>
      </c>
      <c r="L192" s="179">
        <f t="shared" si="242"/>
        <v>12.061453146220003</v>
      </c>
      <c r="M192" s="231">
        <f t="shared" si="243"/>
        <v>10.261406976420485</v>
      </c>
      <c r="N192" s="179">
        <v>18245.759999999998</v>
      </c>
      <c r="O192" s="179">
        <f t="shared" si="229"/>
        <v>15.190569476686001</v>
      </c>
      <c r="P192" s="227">
        <f t="shared" si="230"/>
        <v>13.420551731168739</v>
      </c>
      <c r="Q192" s="232">
        <f t="shared" si="235"/>
        <v>118.59014820612519</v>
      </c>
      <c r="R192" s="181">
        <v>74.996238611478844</v>
      </c>
      <c r="S192" s="209"/>
      <c r="T192" s="179">
        <f>SUM(E190:E192)</f>
        <v>1259.69</v>
      </c>
      <c r="U192" s="179">
        <f t="shared" si="244"/>
        <v>59.456448815807803</v>
      </c>
      <c r="V192" s="179">
        <f t="shared" si="236"/>
        <v>-3.9921650521694829</v>
      </c>
      <c r="W192" s="181">
        <f>SUM(K190:K192)</f>
        <v>1085.48</v>
      </c>
      <c r="X192" s="179">
        <f t="shared" si="245"/>
        <v>57.450573678942838</v>
      </c>
      <c r="Y192" s="212">
        <f t="shared" si="237"/>
        <v>6.8469958264430142</v>
      </c>
      <c r="Z192" s="179">
        <f>SUM(H190:H192)</f>
        <v>36423.51</v>
      </c>
      <c r="AA192" s="179">
        <f t="shared" si="214"/>
        <v>58.099610518644361</v>
      </c>
      <c r="AB192" s="179">
        <f t="shared" si="219"/>
        <v>4.2175126346549741</v>
      </c>
      <c r="AC192" s="181">
        <f>SUM(N190:N192)</f>
        <v>49237.09</v>
      </c>
      <c r="AD192" s="179">
        <f t="shared" si="215"/>
        <v>58.873755982721597</v>
      </c>
      <c r="AE192" s="179">
        <f t="shared" si="220"/>
        <v>8.4615350725505856</v>
      </c>
    </row>
    <row r="193" spans="1:31" s="60" customFormat="1" ht="12" customHeight="1">
      <c r="A193" s="612"/>
      <c r="B193" s="287"/>
      <c r="C193" s="152" t="s">
        <v>24</v>
      </c>
      <c r="D193" s="317"/>
      <c r="E193" s="178">
        <v>388.64</v>
      </c>
      <c r="F193" s="178">
        <f t="shared" si="240"/>
        <v>-17.257824143070046</v>
      </c>
      <c r="G193" s="229">
        <f t="shared" si="241"/>
        <v>-10.819431377498345</v>
      </c>
      <c r="H193" s="178">
        <v>12096.82</v>
      </c>
      <c r="I193" s="178">
        <f t="shared" si="225"/>
        <v>-9.6252721293251238</v>
      </c>
      <c r="J193" s="225">
        <f t="shared" si="226"/>
        <v>1.5355199145870246</v>
      </c>
      <c r="K193" s="178">
        <v>381.91</v>
      </c>
      <c r="L193" s="178">
        <f t="shared" si="242"/>
        <v>-3.5751256091094974</v>
      </c>
      <c r="M193" s="233">
        <f t="shared" si="243"/>
        <v>12.701035795437775</v>
      </c>
      <c r="N193" s="178">
        <v>17124.080000000002</v>
      </c>
      <c r="O193" s="178">
        <f t="shared" si="229"/>
        <v>-6.1476200498088112</v>
      </c>
      <c r="P193" s="225">
        <f t="shared" si="230"/>
        <v>10.957774167901601</v>
      </c>
      <c r="Q193" s="230">
        <f t="shared" si="235"/>
        <v>101.76219528161083</v>
      </c>
      <c r="R193" s="183">
        <v>71.79925782231777</v>
      </c>
      <c r="S193" s="209"/>
      <c r="T193" s="178">
        <f>SUM(E190:E193)</f>
        <v>1648.33</v>
      </c>
      <c r="U193" s="178">
        <f t="shared" si="244"/>
        <v>30.852035024490142</v>
      </c>
      <c r="V193" s="178">
        <f t="shared" si="236"/>
        <v>-5.6943919993592278</v>
      </c>
      <c r="W193" s="183">
        <f>SUM(K190:K193)</f>
        <v>1467.39</v>
      </c>
      <c r="X193" s="178">
        <f t="shared" si="245"/>
        <v>35.183513284445603</v>
      </c>
      <c r="Y193" s="217">
        <f t="shared" si="237"/>
        <v>8.3112511902213804</v>
      </c>
      <c r="Z193" s="178">
        <f>SUM(H190:H193)</f>
        <v>48520.33</v>
      </c>
      <c r="AA193" s="178">
        <f t="shared" si="214"/>
        <v>33.211571317536382</v>
      </c>
      <c r="AB193" s="178">
        <f t="shared" si="219"/>
        <v>3.5356810508160308</v>
      </c>
      <c r="AC193" s="183">
        <f>SUM(N190:N193)</f>
        <v>66361.17</v>
      </c>
      <c r="AD193" s="178">
        <f t="shared" si="215"/>
        <v>34.778822225277729</v>
      </c>
      <c r="AE193" s="178">
        <f t="shared" si="220"/>
        <v>9.0948590693859632</v>
      </c>
    </row>
    <row r="194" spans="1:31" s="60" customFormat="1" ht="12" customHeight="1">
      <c r="A194" s="612"/>
      <c r="B194" s="287"/>
      <c r="C194" s="45" t="s">
        <v>25</v>
      </c>
      <c r="D194" s="315"/>
      <c r="E194" s="178">
        <v>465.04</v>
      </c>
      <c r="F194" s="178">
        <f t="shared" si="240"/>
        <v>19.658295594895026</v>
      </c>
      <c r="G194" s="229">
        <f t="shared" si="241"/>
        <v>1.3468160223161663</v>
      </c>
      <c r="H194" s="178">
        <v>13032.96</v>
      </c>
      <c r="I194" s="178">
        <f t="shared" si="225"/>
        <v>7.7387280293498506</v>
      </c>
      <c r="J194" s="226">
        <f t="shared" si="226"/>
        <v>7.1961375385033</v>
      </c>
      <c r="K194" s="178">
        <v>391.47</v>
      </c>
      <c r="L194" s="178">
        <f t="shared" si="242"/>
        <v>2.5032075619910499</v>
      </c>
      <c r="M194" s="229">
        <f t="shared" si="243"/>
        <v>4.9320502854692139</v>
      </c>
      <c r="N194" s="178">
        <v>17616.34</v>
      </c>
      <c r="O194" s="178">
        <f t="shared" si="229"/>
        <v>2.8746653834833769</v>
      </c>
      <c r="P194" s="226">
        <f t="shared" si="230"/>
        <v>10.380559962505419</v>
      </c>
      <c r="Q194" s="230">
        <f t="shared" si="235"/>
        <v>118.79326640611029</v>
      </c>
      <c r="R194" s="183">
        <v>72.880291081943454</v>
      </c>
      <c r="S194" s="209"/>
      <c r="T194" s="178">
        <f>SUM(E190:E194)</f>
        <v>2113.37</v>
      </c>
      <c r="U194" s="178">
        <f t="shared" si="244"/>
        <v>28.212797194736481</v>
      </c>
      <c r="V194" s="178">
        <f t="shared" si="236"/>
        <v>-4.230260295823685</v>
      </c>
      <c r="W194" s="183">
        <f>SUM(K190:K194)</f>
        <v>1858.8600000000001</v>
      </c>
      <c r="X194" s="178">
        <f t="shared" si="245"/>
        <v>26.6779792693149</v>
      </c>
      <c r="Y194" s="207">
        <f t="shared" si="237"/>
        <v>7.5816327711736076</v>
      </c>
      <c r="Z194" s="178">
        <f>SUM(H190:H194)</f>
        <v>61553.29</v>
      </c>
      <c r="AA194" s="178">
        <f t="shared" si="214"/>
        <v>26.86082308178861</v>
      </c>
      <c r="AB194" s="178">
        <f t="shared" si="219"/>
        <v>4.2897123485974076</v>
      </c>
      <c r="AC194" s="183">
        <f>SUM(N190:N194)</f>
        <v>83977.51</v>
      </c>
      <c r="AD194" s="178">
        <f t="shared" si="215"/>
        <v>26.546156434553513</v>
      </c>
      <c r="AE194" s="178">
        <f t="shared" si="220"/>
        <v>9.3620777379323847</v>
      </c>
    </row>
    <row r="195" spans="1:31" s="60" customFormat="1" ht="12" customHeight="1">
      <c r="A195" s="612"/>
      <c r="B195" s="287"/>
      <c r="C195" s="93" t="s">
        <v>26</v>
      </c>
      <c r="D195" s="316"/>
      <c r="E195" s="179">
        <v>477.86</v>
      </c>
      <c r="F195" s="179">
        <f t="shared" si="240"/>
        <v>2.7567521073456058</v>
      </c>
      <c r="G195" s="231">
        <f t="shared" si="241"/>
        <v>6.3257904456756275</v>
      </c>
      <c r="H195" s="179">
        <v>13190.52</v>
      </c>
      <c r="I195" s="179">
        <f t="shared" si="225"/>
        <v>1.2089348850913506</v>
      </c>
      <c r="J195" s="227">
        <f t="shared" si="226"/>
        <v>13.744620195039747</v>
      </c>
      <c r="K195" s="179">
        <v>412.37</v>
      </c>
      <c r="L195" s="179">
        <f t="shared" si="242"/>
        <v>5.3388509975221599</v>
      </c>
      <c r="M195" s="231">
        <f t="shared" si="243"/>
        <v>29.039021184716972</v>
      </c>
      <c r="N195" s="179">
        <v>18605.91</v>
      </c>
      <c r="O195" s="179">
        <f t="shared" si="229"/>
        <v>5.61734162714842</v>
      </c>
      <c r="P195" s="227">
        <f t="shared" si="230"/>
        <v>19.885140124408984</v>
      </c>
      <c r="Q195" s="232">
        <f t="shared" si="235"/>
        <v>115.88136867376386</v>
      </c>
      <c r="R195" s="181">
        <v>70.441758925777222</v>
      </c>
      <c r="S195" s="209"/>
      <c r="T195" s="179">
        <f>SUM(E190:E195)</f>
        <v>2591.23</v>
      </c>
      <c r="U195" s="179">
        <f t="shared" si="244"/>
        <v>22.61127961502245</v>
      </c>
      <c r="V195" s="179">
        <f t="shared" si="236"/>
        <v>-2.4441390734710078</v>
      </c>
      <c r="W195" s="181">
        <f>SUM(K190:K195)</f>
        <v>2271.23</v>
      </c>
      <c r="X195" s="179">
        <f t="shared" si="245"/>
        <v>22.184026769095034</v>
      </c>
      <c r="Y195" s="212">
        <f t="shared" si="237"/>
        <v>10.930776632168149</v>
      </c>
      <c r="Z195" s="179">
        <f>SUM(H190:H195)</f>
        <v>74743.81</v>
      </c>
      <c r="AA195" s="179">
        <f t="shared" ref="AA195:AA258" si="246">(Z195/Z194-1)*100</f>
        <v>21.429431310657797</v>
      </c>
      <c r="AB195" s="179">
        <f t="shared" si="219"/>
        <v>5.8423590002839365</v>
      </c>
      <c r="AC195" s="181">
        <f>SUM(N190:N195)</f>
        <v>102583.42</v>
      </c>
      <c r="AD195" s="179">
        <f t="shared" ref="AD195:AD258" si="247">(AC195/AC194-1)*100</f>
        <v>22.155824815477398</v>
      </c>
      <c r="AE195" s="179">
        <f t="shared" si="220"/>
        <v>11.131318758044362</v>
      </c>
    </row>
    <row r="196" spans="1:31" s="60" customFormat="1" ht="12" customHeight="1">
      <c r="A196" s="612"/>
      <c r="B196" s="287"/>
      <c r="C196" s="152" t="s">
        <v>27</v>
      </c>
      <c r="D196" s="317"/>
      <c r="E196" s="178">
        <v>379.54</v>
      </c>
      <c r="F196" s="178">
        <f t="shared" si="240"/>
        <v>-20.575063826225247</v>
      </c>
      <c r="G196" s="229">
        <f t="shared" si="241"/>
        <v>6.5854137998820672</v>
      </c>
      <c r="H196" s="178">
        <v>12664.91</v>
      </c>
      <c r="I196" s="178">
        <f t="shared" si="225"/>
        <v>-3.9847557185008653</v>
      </c>
      <c r="J196" s="225">
        <f t="shared" si="226"/>
        <v>6.9267767996373131</v>
      </c>
      <c r="K196" s="178">
        <v>333.07</v>
      </c>
      <c r="L196" s="178">
        <f t="shared" si="242"/>
        <v>-19.230302883332929</v>
      </c>
      <c r="M196" s="233">
        <f t="shared" si="243"/>
        <v>5.0064630032472746</v>
      </c>
      <c r="N196" s="178">
        <v>17585.400000000001</v>
      </c>
      <c r="O196" s="178">
        <f t="shared" si="229"/>
        <v>-5.4848701299748175</v>
      </c>
      <c r="P196" s="225">
        <f t="shared" si="230"/>
        <v>10.515202171918414</v>
      </c>
      <c r="Q196" s="230">
        <f t="shared" si="235"/>
        <v>113.952022097457</v>
      </c>
      <c r="R196" s="183">
        <v>71.725871859516843</v>
      </c>
      <c r="S196" s="209"/>
      <c r="T196" s="178">
        <f>SUM(E190:E196)</f>
        <v>2970.77</v>
      </c>
      <c r="U196" s="178">
        <f t="shared" si="244"/>
        <v>14.647098096270872</v>
      </c>
      <c r="V196" s="178">
        <f t="shared" si="236"/>
        <v>-1.3767163307040642</v>
      </c>
      <c r="W196" s="183">
        <f>SUM(K190:K196)</f>
        <v>2604.3000000000002</v>
      </c>
      <c r="X196" s="178">
        <f t="shared" si="245"/>
        <v>14.664741131457415</v>
      </c>
      <c r="Y196" s="217">
        <f t="shared" si="237"/>
        <v>10.136089519669135</v>
      </c>
      <c r="Z196" s="178">
        <f>SUM(H190:H196)</f>
        <v>87408.72</v>
      </c>
      <c r="AA196" s="178">
        <f t="shared" si="246"/>
        <v>16.944426568568026</v>
      </c>
      <c r="AB196" s="178">
        <f t="shared" si="219"/>
        <v>5.9981189029876925</v>
      </c>
      <c r="AC196" s="183">
        <f>SUM(N190:N196)</f>
        <v>120168.82</v>
      </c>
      <c r="AD196" s="178">
        <f t="shared" si="247"/>
        <v>17.142536289002663</v>
      </c>
      <c r="AE196" s="178">
        <f t="shared" si="220"/>
        <v>11.040728054363825</v>
      </c>
    </row>
    <row r="197" spans="1:31" s="60" customFormat="1" ht="12" customHeight="1">
      <c r="A197" s="612"/>
      <c r="B197" s="287"/>
      <c r="C197" s="45" t="s">
        <v>28</v>
      </c>
      <c r="D197" s="315"/>
      <c r="E197" s="178">
        <v>261.04000000000002</v>
      </c>
      <c r="F197" s="178">
        <f t="shared" si="240"/>
        <v>-31.222005585709013</v>
      </c>
      <c r="G197" s="229">
        <f t="shared" si="241"/>
        <v>-15.779964510404898</v>
      </c>
      <c r="H197" s="178">
        <v>8601.48</v>
      </c>
      <c r="I197" s="178">
        <f t="shared" si="225"/>
        <v>-32.084160092728652</v>
      </c>
      <c r="J197" s="226">
        <f t="shared" si="226"/>
        <v>10.585307027129875</v>
      </c>
      <c r="K197" s="178">
        <v>273.16000000000003</v>
      </c>
      <c r="L197" s="178">
        <f t="shared" si="242"/>
        <v>-17.987209895817692</v>
      </c>
      <c r="M197" s="229">
        <f t="shared" si="243"/>
        <v>-5.8458568868054561</v>
      </c>
      <c r="N197" s="178">
        <v>13881.56</v>
      </c>
      <c r="O197" s="178">
        <f t="shared" si="229"/>
        <v>-21.062017355306118</v>
      </c>
      <c r="P197" s="226">
        <f t="shared" si="230"/>
        <v>21.358856627302323</v>
      </c>
      <c r="Q197" s="230">
        <f t="shared" si="235"/>
        <v>95.563039976570508</v>
      </c>
      <c r="R197" s="183">
        <v>62.359666879931822</v>
      </c>
      <c r="S197" s="209"/>
      <c r="T197" s="178">
        <f>SUM(E190:E197)</f>
        <v>3231.81</v>
      </c>
      <c r="U197" s="178">
        <f t="shared" si="244"/>
        <v>8.7869474917277266</v>
      </c>
      <c r="V197" s="178">
        <f t="shared" si="236"/>
        <v>-2.7204946134929076</v>
      </c>
      <c r="W197" s="183">
        <f>SUM(K190:K197)</f>
        <v>2877.46</v>
      </c>
      <c r="X197" s="178">
        <f t="shared" si="245"/>
        <v>10.488806973082966</v>
      </c>
      <c r="Y197" s="207">
        <f t="shared" si="237"/>
        <v>8.3895221377611406</v>
      </c>
      <c r="Z197" s="178">
        <f>SUM(H190:H197)</f>
        <v>96010.2</v>
      </c>
      <c r="AA197" s="178">
        <f t="shared" si="246"/>
        <v>9.8405284964703696</v>
      </c>
      <c r="AB197" s="178">
        <f t="shared" si="219"/>
        <v>6.3935037709165865</v>
      </c>
      <c r="AC197" s="183">
        <f>SUM(N190:N197)</f>
        <v>134050.38</v>
      </c>
      <c r="AD197" s="178">
        <f t="shared" si="247"/>
        <v>11.551715328485379</v>
      </c>
      <c r="AE197" s="178">
        <f t="shared" si="220"/>
        <v>12.027058908181786</v>
      </c>
    </row>
    <row r="198" spans="1:31" s="60" customFormat="1" ht="12" customHeight="1">
      <c r="A198" s="612"/>
      <c r="B198" s="287"/>
      <c r="C198" s="93" t="s">
        <v>29</v>
      </c>
      <c r="D198" s="316"/>
      <c r="E198" s="179">
        <v>491.71</v>
      </c>
      <c r="F198" s="179">
        <f t="shared" si="240"/>
        <v>88.365767698436997</v>
      </c>
      <c r="G198" s="231">
        <f t="shared" si="241"/>
        <v>3.2526983327033632</v>
      </c>
      <c r="H198" s="179">
        <v>12285.23</v>
      </c>
      <c r="I198" s="179">
        <f t="shared" si="225"/>
        <v>42.826932109357926</v>
      </c>
      <c r="J198" s="227">
        <f t="shared" si="226"/>
        <v>6.5700946578023167</v>
      </c>
      <c r="K198" s="179">
        <v>414.3</v>
      </c>
      <c r="L198" s="179">
        <f t="shared" si="242"/>
        <v>51.66935129594377</v>
      </c>
      <c r="M198" s="231">
        <f t="shared" si="243"/>
        <v>12.361683662399647</v>
      </c>
      <c r="N198" s="179">
        <v>18670.2</v>
      </c>
      <c r="O198" s="179">
        <f t="shared" si="229"/>
        <v>34.496411066191413</v>
      </c>
      <c r="P198" s="227">
        <f t="shared" si="230"/>
        <v>14.867101356364753</v>
      </c>
      <c r="Q198" s="232">
        <f t="shared" si="235"/>
        <v>118.68452811972001</v>
      </c>
      <c r="R198" s="181">
        <v>65.816338766145947</v>
      </c>
      <c r="S198" s="209"/>
      <c r="T198" s="179">
        <f>SUM(E190:E198)</f>
        <v>3723.52</v>
      </c>
      <c r="U198" s="179">
        <f t="shared" si="244"/>
        <v>15.214693933121071</v>
      </c>
      <c r="V198" s="179">
        <f t="shared" si="236"/>
        <v>-1.9716144386730194</v>
      </c>
      <c r="W198" s="181">
        <f>SUM(K190:K198)</f>
        <v>3291.76</v>
      </c>
      <c r="X198" s="179">
        <f t="shared" si="245"/>
        <v>14.398115004205113</v>
      </c>
      <c r="Y198" s="212">
        <f t="shared" si="237"/>
        <v>8.8739391293418901</v>
      </c>
      <c r="Z198" s="179">
        <f>SUM(H190:H198)</f>
        <v>108295.43</v>
      </c>
      <c r="AA198" s="179">
        <f t="shared" si="246"/>
        <v>12.795755034360923</v>
      </c>
      <c r="AB198" s="179">
        <f t="shared" si="219"/>
        <v>6.4135071264684207</v>
      </c>
      <c r="AC198" s="181">
        <f>SUM(N190:N198)</f>
        <v>152720.58000000002</v>
      </c>
      <c r="AD198" s="179">
        <f t="shared" si="247"/>
        <v>13.927748656885575</v>
      </c>
      <c r="AE198" s="179">
        <f t="shared" si="220"/>
        <v>12.366698410089372</v>
      </c>
    </row>
    <row r="199" spans="1:31" s="60" customFormat="1" ht="12" customHeight="1">
      <c r="A199" s="612"/>
      <c r="B199" s="287"/>
      <c r="C199" s="152" t="s">
        <v>30</v>
      </c>
      <c r="D199" s="317"/>
      <c r="E199" s="180">
        <v>435.05</v>
      </c>
      <c r="F199" s="180">
        <f t="shared" si="240"/>
        <v>-11.523052205568318</v>
      </c>
      <c r="G199" s="233">
        <f t="shared" si="241"/>
        <v>-21.563147931127734</v>
      </c>
      <c r="H199" s="180">
        <v>12852.17</v>
      </c>
      <c r="I199" s="180">
        <f t="shared" si="225"/>
        <v>4.6148098163404372</v>
      </c>
      <c r="J199" s="226">
        <f t="shared" si="226"/>
        <v>-2.8339716731357489</v>
      </c>
      <c r="K199" s="180">
        <v>406.07</v>
      </c>
      <c r="L199" s="180">
        <f t="shared" si="242"/>
        <v>-1.9864832247163955</v>
      </c>
      <c r="M199" s="229">
        <f t="shared" si="243"/>
        <v>-2.109348633142083</v>
      </c>
      <c r="N199" s="180">
        <v>18213.43</v>
      </c>
      <c r="O199" s="180">
        <f t="shared" si="229"/>
        <v>-2.4465190517509172</v>
      </c>
      <c r="P199" s="226">
        <f t="shared" si="230"/>
        <v>5.5093182346129366</v>
      </c>
      <c r="Q199" s="230">
        <f t="shared" si="235"/>
        <v>107.13670056886744</v>
      </c>
      <c r="R199" s="183">
        <v>70.690588716359031</v>
      </c>
      <c r="S199" s="209"/>
      <c r="T199" s="180">
        <f>SUM(E190:E199)</f>
        <v>4158.57</v>
      </c>
      <c r="U199" s="180">
        <f t="shared" si="244"/>
        <v>11.683836799587489</v>
      </c>
      <c r="V199" s="180">
        <f t="shared" si="236"/>
        <v>-4.4678915521495171</v>
      </c>
      <c r="W199" s="182">
        <f>SUM(K190:K199)</f>
        <v>3697.8300000000004</v>
      </c>
      <c r="X199" s="180">
        <f t="shared" si="245"/>
        <v>12.335954018518969</v>
      </c>
      <c r="Y199" s="217">
        <f t="shared" si="237"/>
        <v>7.5488325558128011</v>
      </c>
      <c r="Z199" s="180">
        <f>SUM(H190:H199)</f>
        <v>121147.59999999999</v>
      </c>
      <c r="AA199" s="180">
        <f t="shared" si="246"/>
        <v>11.867693770642029</v>
      </c>
      <c r="AB199" s="180">
        <f t="shared" si="219"/>
        <v>5.3498431938913793</v>
      </c>
      <c r="AC199" s="182">
        <f>SUM(N190:N199)</f>
        <v>170934.01</v>
      </c>
      <c r="AD199" s="180">
        <f t="shared" si="247"/>
        <v>11.925982732648066</v>
      </c>
      <c r="AE199" s="180">
        <f t="shared" si="220"/>
        <v>11.593891329306484</v>
      </c>
    </row>
    <row r="200" spans="1:31" s="60" customFormat="1" ht="12" customHeight="1">
      <c r="A200" s="612"/>
      <c r="B200" s="287"/>
      <c r="C200" s="45" t="s">
        <v>31</v>
      </c>
      <c r="D200" s="315"/>
      <c r="E200" s="178">
        <v>450.68</v>
      </c>
      <c r="F200" s="178">
        <f t="shared" si="240"/>
        <v>3.5926904953453631</v>
      </c>
      <c r="G200" s="229">
        <f t="shared" si="241"/>
        <v>0.22906705215168799</v>
      </c>
      <c r="H200" s="178">
        <v>13712.98</v>
      </c>
      <c r="I200" s="178">
        <f t="shared" si="225"/>
        <v>6.6977794411371638</v>
      </c>
      <c r="J200" s="226">
        <f t="shared" si="226"/>
        <v>15.751044993821207</v>
      </c>
      <c r="K200" s="178">
        <v>425.19</v>
      </c>
      <c r="L200" s="178">
        <f t="shared" si="242"/>
        <v>4.7085477873272996</v>
      </c>
      <c r="M200" s="229">
        <f t="shared" si="243"/>
        <v>6.6574689577323598</v>
      </c>
      <c r="N200" s="178">
        <v>19256.79</v>
      </c>
      <c r="O200" s="178">
        <f t="shared" si="229"/>
        <v>5.7285201085133464</v>
      </c>
      <c r="P200" s="226">
        <f t="shared" si="230"/>
        <v>17.802957310414811</v>
      </c>
      <c r="Q200" s="230">
        <f t="shared" si="235"/>
        <v>105.9949669559491</v>
      </c>
      <c r="R200" s="183">
        <v>70.785246028214075</v>
      </c>
      <c r="S200" s="209"/>
      <c r="T200" s="178">
        <f>SUM(E190:E200)</f>
        <v>4609.25</v>
      </c>
      <c r="U200" s="178">
        <f t="shared" si="244"/>
        <v>10.837379195252229</v>
      </c>
      <c r="V200" s="178">
        <f t="shared" si="236"/>
        <v>-4.0281424445781528</v>
      </c>
      <c r="W200" s="183">
        <f>SUM(K190:K200)</f>
        <v>4123.0200000000004</v>
      </c>
      <c r="X200" s="178">
        <f t="shared" si="245"/>
        <v>11.498365257461817</v>
      </c>
      <c r="Y200" s="207">
        <f t="shared" si="237"/>
        <v>7.4562215104263085</v>
      </c>
      <c r="Z200" s="178">
        <f>SUM(H190:H200)</f>
        <v>134860.57999999999</v>
      </c>
      <c r="AA200" s="178">
        <f t="shared" si="246"/>
        <v>11.319233728113476</v>
      </c>
      <c r="AB200" s="178">
        <f t="shared" si="219"/>
        <v>6.321304976061648</v>
      </c>
      <c r="AC200" s="183">
        <f>SUM(N190:N200)</f>
        <v>190190.80000000002</v>
      </c>
      <c r="AD200" s="178">
        <f t="shared" si="247"/>
        <v>11.265628180138055</v>
      </c>
      <c r="AE200" s="178">
        <f t="shared" si="220"/>
        <v>12.192618206274176</v>
      </c>
    </row>
    <row r="201" spans="1:31" s="60" customFormat="1" ht="12" customHeight="1">
      <c r="A201" s="613"/>
      <c r="B201" s="287"/>
      <c r="C201" s="93" t="s">
        <v>32</v>
      </c>
      <c r="D201" s="316"/>
      <c r="E201" s="178">
        <v>313.61</v>
      </c>
      <c r="F201" s="178">
        <f t="shared" si="240"/>
        <v>-30.414041004703996</v>
      </c>
      <c r="G201" s="229">
        <f t="shared" si="241"/>
        <v>3.1035276325738881</v>
      </c>
      <c r="H201" s="178">
        <v>12064.14</v>
      </c>
      <c r="I201" s="178">
        <f t="shared" si="225"/>
        <v>-12.023936445615757</v>
      </c>
      <c r="J201" s="226">
        <f t="shared" si="226"/>
        <v>6.9841272656490316</v>
      </c>
      <c r="K201" s="178">
        <v>331.44</v>
      </c>
      <c r="L201" s="178">
        <f t="shared" si="242"/>
        <v>-22.048966344457778</v>
      </c>
      <c r="M201" s="229">
        <f t="shared" si="243"/>
        <v>9.7156476546724555</v>
      </c>
      <c r="N201" s="178">
        <v>18219.89</v>
      </c>
      <c r="O201" s="178">
        <f t="shared" si="229"/>
        <v>-5.3845942132619289</v>
      </c>
      <c r="P201" s="226">
        <f t="shared" si="230"/>
        <v>16.854016897115898</v>
      </c>
      <c r="Q201" s="232">
        <f t="shared" si="235"/>
        <v>94.620444122616462</v>
      </c>
      <c r="R201" s="181">
        <v>66.59309358040403</v>
      </c>
      <c r="S201" s="209"/>
      <c r="T201" s="178">
        <f>SUM(E190:E201)</f>
        <v>4922.8599999999997</v>
      </c>
      <c r="U201" s="178">
        <f t="shared" si="244"/>
        <v>6.8039268861528335</v>
      </c>
      <c r="V201" s="178">
        <f t="shared" si="236"/>
        <v>-3.6033742715708916</v>
      </c>
      <c r="W201" s="183">
        <f>SUM(K190:K201)</f>
        <v>4454.46</v>
      </c>
      <c r="X201" s="178">
        <f t="shared" si="245"/>
        <v>8.0387676994047919</v>
      </c>
      <c r="Y201" s="212">
        <f t="shared" si="237"/>
        <v>7.6211277065585392</v>
      </c>
      <c r="Z201" s="178">
        <f>SUM(H190:H201)</f>
        <v>146924.71999999997</v>
      </c>
      <c r="AA201" s="178">
        <f t="shared" si="246"/>
        <v>8.9456385253570581</v>
      </c>
      <c r="AB201" s="178">
        <f t="shared" si="219"/>
        <v>6.3754203348487914</v>
      </c>
      <c r="AC201" s="183">
        <f>SUM(N190:N201)</f>
        <v>208410.69</v>
      </c>
      <c r="AD201" s="178">
        <f t="shared" si="247"/>
        <v>9.5797956578341328</v>
      </c>
      <c r="AE201" s="178">
        <f t="shared" si="220"/>
        <v>12.585244915448722</v>
      </c>
    </row>
    <row r="202" spans="1:31" s="60" customFormat="1" ht="12" customHeight="1">
      <c r="A202" s="611">
        <v>2005</v>
      </c>
      <c r="B202" s="303">
        <v>1</v>
      </c>
      <c r="C202" s="152" t="s">
        <v>21</v>
      </c>
      <c r="D202" s="317"/>
      <c r="E202" s="180">
        <v>348</v>
      </c>
      <c r="F202" s="180">
        <f t="shared" si="240"/>
        <v>10.965849303274755</v>
      </c>
      <c r="G202" s="233">
        <f t="shared" si="241"/>
        <v>-9.9728366317423429</v>
      </c>
      <c r="H202" s="180">
        <v>11319.15</v>
      </c>
      <c r="I202" s="180">
        <f t="shared" si="225"/>
        <v>-6.1752433244309124</v>
      </c>
      <c r="J202" s="225">
        <f t="shared" si="226"/>
        <v>1.1762171554834167</v>
      </c>
      <c r="K202" s="180">
        <v>310.02</v>
      </c>
      <c r="L202" s="180">
        <f t="shared" si="242"/>
        <v>-6.4627081824764732</v>
      </c>
      <c r="M202" s="233">
        <f t="shared" si="243"/>
        <v>-7.7239039199928694</v>
      </c>
      <c r="N202" s="180">
        <v>16960.900000000001</v>
      </c>
      <c r="O202" s="180">
        <f t="shared" si="229"/>
        <v>-6.9099758560562048</v>
      </c>
      <c r="P202" s="225">
        <f t="shared" si="230"/>
        <v>11.940574324993246</v>
      </c>
      <c r="Q202" s="230">
        <f t="shared" ref="Q202:Q233" si="248">E202/K202*100</f>
        <v>112.25082252757888</v>
      </c>
      <c r="R202" s="183">
        <v>67.375511423169172</v>
      </c>
      <c r="S202" s="209"/>
      <c r="T202" s="180">
        <f>SUM(E202:E202)</f>
        <v>348</v>
      </c>
      <c r="U202" s="180" t="s">
        <v>6</v>
      </c>
      <c r="V202" s="180">
        <f t="shared" si="236"/>
        <v>-9.9728366317423429</v>
      </c>
      <c r="W202" s="182">
        <f>SUM(K202:K202)</f>
        <v>310.02</v>
      </c>
      <c r="X202" s="180" t="s">
        <v>6</v>
      </c>
      <c r="Y202" s="217">
        <f t="shared" si="237"/>
        <v>-7.7239039199928694</v>
      </c>
      <c r="Z202" s="180">
        <f>H202</f>
        <v>11319.15</v>
      </c>
      <c r="AA202" s="180">
        <f t="shared" si="246"/>
        <v>-92.295952648403883</v>
      </c>
      <c r="AB202" s="180">
        <f t="shared" si="219"/>
        <v>1.1762171554834167</v>
      </c>
      <c r="AC202" s="182">
        <f>N202</f>
        <v>16960.900000000001</v>
      </c>
      <c r="AD202" s="180">
        <f t="shared" si="247"/>
        <v>-91.861789815100181</v>
      </c>
      <c r="AE202" s="180">
        <f t="shared" si="220"/>
        <v>11.940574324993246</v>
      </c>
    </row>
    <row r="203" spans="1:31" s="60" customFormat="1" ht="12" customHeight="1">
      <c r="A203" s="626"/>
      <c r="B203" s="301">
        <v>2</v>
      </c>
      <c r="C203" s="45" t="s">
        <v>22</v>
      </c>
      <c r="D203" s="315"/>
      <c r="E203" s="178">
        <v>399.02</v>
      </c>
      <c r="F203" s="178">
        <f t="shared" si="240"/>
        <v>14.660919540229877</v>
      </c>
      <c r="G203" s="229">
        <f t="shared" si="241"/>
        <v>-1.0955780289510275</v>
      </c>
      <c r="H203" s="178">
        <v>12396.43</v>
      </c>
      <c r="I203" s="178">
        <f t="shared" si="225"/>
        <v>9.5173224137854895</v>
      </c>
      <c r="J203" s="226">
        <f t="shared" si="226"/>
        <v>4.6044265478108137</v>
      </c>
      <c r="K203" s="178">
        <v>370.16</v>
      </c>
      <c r="L203" s="178">
        <f t="shared" si="242"/>
        <v>19.398748467840797</v>
      </c>
      <c r="M203" s="229">
        <f t="shared" si="243"/>
        <v>4.7306473517428671</v>
      </c>
      <c r="N203" s="178">
        <v>17576.060000000001</v>
      </c>
      <c r="O203" s="178">
        <f t="shared" si="229"/>
        <v>3.6269301746959082</v>
      </c>
      <c r="P203" s="226">
        <f t="shared" si="230"/>
        <v>10.962566676115548</v>
      </c>
      <c r="Q203" s="230">
        <f t="shared" si="248"/>
        <v>107.79662848497946</v>
      </c>
      <c r="R203" s="183">
        <v>70.447803438284296</v>
      </c>
      <c r="S203" s="209"/>
      <c r="T203" s="178">
        <f>SUM(E202:E203)</f>
        <v>747.02</v>
      </c>
      <c r="U203" s="178">
        <f t="shared" ref="U203:U234" si="249">((T203/T202)-1)*100</f>
        <v>114.6609195402299</v>
      </c>
      <c r="V203" s="178">
        <f t="shared" si="236"/>
        <v>-5.4393093583463115</v>
      </c>
      <c r="W203" s="183">
        <f>SUM(K202:K203)</f>
        <v>680.18000000000006</v>
      </c>
      <c r="X203" s="178">
        <f t="shared" ref="X203:X234" si="250">((W203/W202)-1)*100</f>
        <v>119.3987484678408</v>
      </c>
      <c r="Y203" s="207">
        <f t="shared" si="237"/>
        <v>-1.3388259526261659</v>
      </c>
      <c r="Z203" s="178">
        <f>SUM(H202:H203)</f>
        <v>23715.58</v>
      </c>
      <c r="AA203" s="178">
        <f t="shared" si="246"/>
        <v>109.51732241378549</v>
      </c>
      <c r="AB203" s="178">
        <f t="shared" si="219"/>
        <v>2.939666199763602</v>
      </c>
      <c r="AC203" s="183">
        <f>SUM(N202:N203)</f>
        <v>34536.960000000006</v>
      </c>
      <c r="AD203" s="178">
        <f t="shared" si="247"/>
        <v>103.62693017469593</v>
      </c>
      <c r="AE203" s="178">
        <f t="shared" si="220"/>
        <v>11.440715838913661</v>
      </c>
    </row>
    <row r="204" spans="1:31" s="60" customFormat="1" ht="12" customHeight="1">
      <c r="A204" s="626"/>
      <c r="B204" s="301">
        <v>3</v>
      </c>
      <c r="C204" s="93" t="s">
        <v>23</v>
      </c>
      <c r="D204" s="316"/>
      <c r="E204" s="179">
        <v>448.86</v>
      </c>
      <c r="F204" s="179">
        <f t="shared" si="240"/>
        <v>12.490601974838356</v>
      </c>
      <c r="G204" s="231">
        <f t="shared" si="241"/>
        <v>-4.436874600809027</v>
      </c>
      <c r="H204" s="179">
        <v>13174.94</v>
      </c>
      <c r="I204" s="179">
        <f t="shared" si="225"/>
        <v>6.2801145168407402</v>
      </c>
      <c r="J204" s="227">
        <f t="shared" si="226"/>
        <v>-1.5706923627474501</v>
      </c>
      <c r="K204" s="179">
        <v>360.02</v>
      </c>
      <c r="L204" s="179">
        <f t="shared" si="242"/>
        <v>-2.7393559541819879</v>
      </c>
      <c r="M204" s="231">
        <f t="shared" si="243"/>
        <v>-9.1019264271467222</v>
      </c>
      <c r="N204" s="179">
        <v>19710.650000000001</v>
      </c>
      <c r="O204" s="179">
        <f t="shared" si="229"/>
        <v>12.144872058925603</v>
      </c>
      <c r="P204" s="227">
        <f t="shared" si="230"/>
        <v>8.0286598091830808</v>
      </c>
      <c r="Q204" s="232">
        <f t="shared" si="248"/>
        <v>124.67640686628521</v>
      </c>
      <c r="R204" s="181">
        <v>66.706653907197435</v>
      </c>
      <c r="S204" s="209"/>
      <c r="T204" s="179">
        <f>SUM(E202:E204)</f>
        <v>1195.8800000000001</v>
      </c>
      <c r="U204" s="179">
        <f t="shared" si="249"/>
        <v>60.086744665470817</v>
      </c>
      <c r="V204" s="179">
        <f t="shared" si="236"/>
        <v>-5.0655319959672536</v>
      </c>
      <c r="W204" s="181">
        <f>SUM(K202:K204)</f>
        <v>1040.2</v>
      </c>
      <c r="X204" s="179">
        <f t="shared" si="250"/>
        <v>52.93010673645211</v>
      </c>
      <c r="Y204" s="212">
        <f t="shared" si="237"/>
        <v>-4.1714264657110149</v>
      </c>
      <c r="Z204" s="179">
        <f>SUM(H202:H204)</f>
        <v>36890.520000000004</v>
      </c>
      <c r="AA204" s="179">
        <f t="shared" si="246"/>
        <v>55.553943863063871</v>
      </c>
      <c r="AB204" s="179">
        <f t="shared" si="219"/>
        <v>1.2821663809995387</v>
      </c>
      <c r="AC204" s="181">
        <f>SUM(N202:N204)</f>
        <v>54247.610000000008</v>
      </c>
      <c r="AD204" s="179">
        <f t="shared" si="247"/>
        <v>57.071178239196499</v>
      </c>
      <c r="AE204" s="179">
        <f t="shared" si="220"/>
        <v>10.176312206915572</v>
      </c>
    </row>
    <row r="205" spans="1:31" s="60" customFormat="1" ht="12" customHeight="1">
      <c r="A205" s="626"/>
      <c r="B205" s="301">
        <v>4</v>
      </c>
      <c r="C205" s="152" t="s">
        <v>24</v>
      </c>
      <c r="D205" s="317"/>
      <c r="E205" s="180">
        <v>466.64</v>
      </c>
      <c r="F205" s="180">
        <f t="shared" si="240"/>
        <v>3.9611460143474497</v>
      </c>
      <c r="G205" s="233">
        <f t="shared" si="241"/>
        <v>20.069987649238374</v>
      </c>
      <c r="H205" s="180">
        <v>13586.94</v>
      </c>
      <c r="I205" s="180">
        <f t="shared" si="225"/>
        <v>3.1271489661433005</v>
      </c>
      <c r="J205" s="225">
        <f t="shared" si="226"/>
        <v>12.318278688118035</v>
      </c>
      <c r="K205" s="180">
        <v>432.25</v>
      </c>
      <c r="L205" s="180">
        <f t="shared" si="242"/>
        <v>20.062774290317222</v>
      </c>
      <c r="M205" s="233">
        <f t="shared" si="243"/>
        <v>13.181115969731083</v>
      </c>
      <c r="N205" s="180">
        <v>20077.689999999999</v>
      </c>
      <c r="O205" s="180">
        <f t="shared" si="229"/>
        <v>1.8621405179433337</v>
      </c>
      <c r="P205" s="225">
        <f t="shared" si="230"/>
        <v>17.248284287389424</v>
      </c>
      <c r="Q205" s="230">
        <f t="shared" si="248"/>
        <v>107.95604395604394</v>
      </c>
      <c r="R205" s="183">
        <v>67.264461439773399</v>
      </c>
      <c r="S205" s="209"/>
      <c r="T205" s="180">
        <f>SUM(E202:E205)</f>
        <v>1662.52</v>
      </c>
      <c r="U205" s="180">
        <f t="shared" si="249"/>
        <v>39.020637522159404</v>
      </c>
      <c r="V205" s="180">
        <f t="shared" si="236"/>
        <v>0.86087130610983387</v>
      </c>
      <c r="W205" s="182">
        <f>SUM(K202:K205)</f>
        <v>1472.45</v>
      </c>
      <c r="X205" s="180">
        <f t="shared" si="250"/>
        <v>41.55450874831763</v>
      </c>
      <c r="Y205" s="217">
        <f t="shared" si="237"/>
        <v>0.34482993614513013</v>
      </c>
      <c r="Z205" s="180">
        <f>SUM(H202:H205)</f>
        <v>50477.460000000006</v>
      </c>
      <c r="AA205" s="180">
        <f t="shared" si="246"/>
        <v>36.830437738475894</v>
      </c>
      <c r="AB205" s="180">
        <f t="shared" si="219"/>
        <v>4.0336287902411394</v>
      </c>
      <c r="AC205" s="182">
        <f>SUM(N202:N205)</f>
        <v>74325.3</v>
      </c>
      <c r="AD205" s="180">
        <f t="shared" si="247"/>
        <v>37.011197359662475</v>
      </c>
      <c r="AE205" s="180">
        <f t="shared" si="220"/>
        <v>12.001189852439321</v>
      </c>
    </row>
    <row r="206" spans="1:31" s="60" customFormat="1" ht="12" customHeight="1">
      <c r="A206" s="626"/>
      <c r="B206" s="301">
        <v>5</v>
      </c>
      <c r="C206" s="45" t="s">
        <v>25</v>
      </c>
      <c r="D206" s="315"/>
      <c r="E206" s="178">
        <v>449.97</v>
      </c>
      <c r="F206" s="178">
        <f t="shared" si="240"/>
        <v>-3.5723469912566364</v>
      </c>
      <c r="G206" s="229">
        <f t="shared" si="241"/>
        <v>-3.240581455358682</v>
      </c>
      <c r="H206" s="178">
        <v>13461.52</v>
      </c>
      <c r="I206" s="178">
        <f t="shared" si="225"/>
        <v>-0.92309232248026785</v>
      </c>
      <c r="J206" s="226">
        <f t="shared" si="226"/>
        <v>3.2882783343154642</v>
      </c>
      <c r="K206" s="178">
        <v>389.22</v>
      </c>
      <c r="L206" s="178">
        <f t="shared" si="242"/>
        <v>-9.9548872180451049</v>
      </c>
      <c r="M206" s="229">
        <f t="shared" si="243"/>
        <v>-0.57475668633611976</v>
      </c>
      <c r="N206" s="178">
        <v>19719.490000000002</v>
      </c>
      <c r="O206" s="178">
        <f t="shared" si="229"/>
        <v>-1.7840697809359374</v>
      </c>
      <c r="P206" s="226">
        <f t="shared" si="230"/>
        <v>11.938631974632653</v>
      </c>
      <c r="Q206" s="230">
        <f t="shared" si="248"/>
        <v>115.60813935563434</v>
      </c>
      <c r="R206" s="183">
        <v>67.614512669827405</v>
      </c>
      <c r="S206" s="209"/>
      <c r="T206" s="178">
        <f>SUM(E202:E206)</f>
        <v>2112.4899999999998</v>
      </c>
      <c r="U206" s="178">
        <f t="shared" si="249"/>
        <v>27.065539061184207</v>
      </c>
      <c r="V206" s="178">
        <f t="shared" ref="V206:V237" si="251">((T206/T194)-1)*100</f>
        <v>-4.1639656094305533E-2</v>
      </c>
      <c r="W206" s="183">
        <f>SUM(K202:K206)</f>
        <v>1861.67</v>
      </c>
      <c r="X206" s="178">
        <f t="shared" si="250"/>
        <v>26.433495195083022</v>
      </c>
      <c r="Y206" s="207">
        <f t="shared" ref="Y206:Y237" si="252">((W206/W194)-1)*100</f>
        <v>0.15116792012308533</v>
      </c>
      <c r="Z206" s="178">
        <f>SUM(H202:H206)</f>
        <v>63938.98000000001</v>
      </c>
      <c r="AA206" s="178">
        <f t="shared" si="246"/>
        <v>26.668378321730145</v>
      </c>
      <c r="AB206" s="178">
        <f t="shared" ref="AB206:AB261" si="253">(Z206/Z194-1)*100</f>
        <v>3.8758123245727472</v>
      </c>
      <c r="AC206" s="183">
        <f>SUM(N202:N206)</f>
        <v>94044.790000000008</v>
      </c>
      <c r="AD206" s="178">
        <f t="shared" si="247"/>
        <v>26.531329170551633</v>
      </c>
      <c r="AE206" s="178">
        <f t="shared" ref="AE206:AE261" si="254">(AC206/AC194-1)*100</f>
        <v>11.988066805029129</v>
      </c>
    </row>
    <row r="207" spans="1:31" s="60" customFormat="1" ht="12" customHeight="1">
      <c r="A207" s="626"/>
      <c r="B207" s="301">
        <v>6</v>
      </c>
      <c r="C207" s="93" t="s">
        <v>26</v>
      </c>
      <c r="D207" s="316"/>
      <c r="E207" s="179">
        <v>458.02</v>
      </c>
      <c r="F207" s="179">
        <f t="shared" si="240"/>
        <v>1.789008156099281</v>
      </c>
      <c r="G207" s="231">
        <f t="shared" si="241"/>
        <v>-4.1518436362114493</v>
      </c>
      <c r="H207" s="179">
        <v>13927.65</v>
      </c>
      <c r="I207" s="179">
        <f t="shared" si="225"/>
        <v>3.4626847488247847</v>
      </c>
      <c r="J207" s="227">
        <f t="shared" si="226"/>
        <v>5.5883316199816235</v>
      </c>
      <c r="K207" s="179">
        <v>400.63</v>
      </c>
      <c r="L207" s="179">
        <f t="shared" si="242"/>
        <v>2.9315040337084319</v>
      </c>
      <c r="M207" s="231">
        <f t="shared" si="243"/>
        <v>-2.8469578291340336</v>
      </c>
      <c r="N207" s="179">
        <v>20907.91</v>
      </c>
      <c r="O207" s="179">
        <f t="shared" si="229"/>
        <v>6.0266264492641497</v>
      </c>
      <c r="P207" s="227">
        <f t="shared" si="230"/>
        <v>12.372412851615433</v>
      </c>
      <c r="Q207" s="232">
        <f t="shared" si="248"/>
        <v>114.32493822229988</v>
      </c>
      <c r="R207" s="181">
        <v>67.392014586419393</v>
      </c>
      <c r="S207" s="209"/>
      <c r="T207" s="179">
        <f>SUM(E202:E207)</f>
        <v>2570.5099999999998</v>
      </c>
      <c r="U207" s="179">
        <f t="shared" si="249"/>
        <v>21.68152275277042</v>
      </c>
      <c r="V207" s="179">
        <f t="shared" si="251"/>
        <v>-0.79962025756109556</v>
      </c>
      <c r="W207" s="181">
        <f>SUM(K202:K207)</f>
        <v>2262.3000000000002</v>
      </c>
      <c r="X207" s="179">
        <f t="shared" si="250"/>
        <v>21.519925658145645</v>
      </c>
      <c r="Y207" s="212">
        <f t="shared" si="252"/>
        <v>-0.39317902634254942</v>
      </c>
      <c r="Z207" s="179">
        <f>SUM(H202:H207)</f>
        <v>77866.63</v>
      </c>
      <c r="AA207" s="179">
        <f t="shared" si="246"/>
        <v>21.782721588614628</v>
      </c>
      <c r="AB207" s="179">
        <f t="shared" si="253"/>
        <v>4.1780315988708683</v>
      </c>
      <c r="AC207" s="181">
        <f>SUM(N202:N207)</f>
        <v>114952.70000000001</v>
      </c>
      <c r="AD207" s="179">
        <f t="shared" si="247"/>
        <v>22.231864200026386</v>
      </c>
      <c r="AE207" s="179">
        <f t="shared" si="254"/>
        <v>12.057776977995083</v>
      </c>
    </row>
    <row r="208" spans="1:31" s="60" customFormat="1" ht="12" customHeight="1">
      <c r="A208" s="626"/>
      <c r="B208" s="301">
        <v>7</v>
      </c>
      <c r="C208" s="152" t="s">
        <v>27</v>
      </c>
      <c r="D208" s="317"/>
      <c r="E208" s="180">
        <v>420.05</v>
      </c>
      <c r="F208" s="180">
        <f t="shared" si="240"/>
        <v>-8.2900310030129649</v>
      </c>
      <c r="G208" s="233">
        <f t="shared" si="241"/>
        <v>10.673446804025932</v>
      </c>
      <c r="H208" s="180">
        <v>12814.84</v>
      </c>
      <c r="I208" s="180">
        <f t="shared" si="225"/>
        <v>-7.9899336930494336</v>
      </c>
      <c r="J208" s="225">
        <f t="shared" si="226"/>
        <v>1.1838220721663184</v>
      </c>
      <c r="K208" s="180">
        <v>321.18</v>
      </c>
      <c r="L208" s="180">
        <f t="shared" si="242"/>
        <v>-19.831265756433613</v>
      </c>
      <c r="M208" s="233">
        <f t="shared" si="243"/>
        <v>-3.5698201579247524</v>
      </c>
      <c r="N208" s="180">
        <v>18717.93</v>
      </c>
      <c r="O208" s="180">
        <f t="shared" si="229"/>
        <v>-10.474408967706484</v>
      </c>
      <c r="P208" s="225">
        <f t="shared" si="230"/>
        <v>6.4401719608311314</v>
      </c>
      <c r="Q208" s="230">
        <f t="shared" si="248"/>
        <v>130.78336135500342</v>
      </c>
      <c r="R208" s="183">
        <v>67.62463066700677</v>
      </c>
      <c r="S208" s="209"/>
      <c r="T208" s="178">
        <f>SUM(E202:E208)</f>
        <v>2990.56</v>
      </c>
      <c r="U208" s="180">
        <f t="shared" si="249"/>
        <v>16.341115187258559</v>
      </c>
      <c r="V208" s="180">
        <f t="shared" si="251"/>
        <v>0.66615725889247468</v>
      </c>
      <c r="W208" s="183">
        <f>SUM(K202:K208)</f>
        <v>2583.48</v>
      </c>
      <c r="X208" s="180">
        <f t="shared" si="250"/>
        <v>14.197056093356309</v>
      </c>
      <c r="Y208" s="217">
        <f t="shared" si="252"/>
        <v>-0.7994470683101107</v>
      </c>
      <c r="Z208" s="178">
        <f>SUM(H202:H208)</f>
        <v>90681.47</v>
      </c>
      <c r="AA208" s="180">
        <f t="shared" si="246"/>
        <v>16.457422133203913</v>
      </c>
      <c r="AB208" s="180">
        <f t="shared" si="253"/>
        <v>3.7441916550202237</v>
      </c>
      <c r="AC208" s="183">
        <f>SUM(N202:N208)</f>
        <v>133670.63</v>
      </c>
      <c r="AD208" s="180">
        <f t="shared" si="247"/>
        <v>16.283158203330572</v>
      </c>
      <c r="AE208" s="180">
        <f t="shared" si="254"/>
        <v>11.235701573835865</v>
      </c>
    </row>
    <row r="209" spans="1:31" s="60" customFormat="1" ht="12" customHeight="1">
      <c r="A209" s="626"/>
      <c r="B209" s="301">
        <v>8</v>
      </c>
      <c r="C209" s="45" t="s">
        <v>28</v>
      </c>
      <c r="D209" s="315"/>
      <c r="E209" s="178">
        <v>280.58999999999997</v>
      </c>
      <c r="F209" s="178">
        <f t="shared" si="240"/>
        <v>-33.200809427449116</v>
      </c>
      <c r="G209" s="229">
        <f t="shared" si="241"/>
        <v>7.489273674532626</v>
      </c>
      <c r="H209" s="178">
        <v>9686.2199999999993</v>
      </c>
      <c r="I209" s="178">
        <f t="shared" si="225"/>
        <v>-24.414038723854535</v>
      </c>
      <c r="J209" s="226">
        <f t="shared" si="226"/>
        <v>12.611085534117382</v>
      </c>
      <c r="K209" s="178">
        <v>257.95</v>
      </c>
      <c r="L209" s="178">
        <f t="shared" si="242"/>
        <v>-19.686779998754599</v>
      </c>
      <c r="M209" s="229">
        <f t="shared" si="243"/>
        <v>-5.5681651779177166</v>
      </c>
      <c r="N209" s="178">
        <v>16689.13</v>
      </c>
      <c r="O209" s="178">
        <f t="shared" si="229"/>
        <v>-10.838805359353298</v>
      </c>
      <c r="P209" s="226">
        <f t="shared" si="230"/>
        <v>20.225176421093892</v>
      </c>
      <c r="Q209" s="230">
        <f t="shared" si="248"/>
        <v>108.776894747044</v>
      </c>
      <c r="R209" s="183">
        <v>57.971720396503024</v>
      </c>
      <c r="S209" s="209"/>
      <c r="T209" s="178">
        <f>SUM(E202:E209)</f>
        <v>3271.15</v>
      </c>
      <c r="U209" s="178">
        <f t="shared" si="249"/>
        <v>9.3825236744957472</v>
      </c>
      <c r="V209" s="178">
        <f t="shared" si="251"/>
        <v>1.217274530371526</v>
      </c>
      <c r="W209" s="183">
        <f>SUM(K202:K209)</f>
        <v>2841.43</v>
      </c>
      <c r="X209" s="178">
        <f t="shared" si="250"/>
        <v>9.9845944230263051</v>
      </c>
      <c r="Y209" s="207">
        <f t="shared" si="252"/>
        <v>-1.2521459898660714</v>
      </c>
      <c r="Z209" s="178">
        <f>SUM(H202:H209)</f>
        <v>100367.69</v>
      </c>
      <c r="AA209" s="178">
        <f t="shared" si="246"/>
        <v>10.681586877671911</v>
      </c>
      <c r="AB209" s="178">
        <f t="shared" si="253"/>
        <v>4.5385698602856905</v>
      </c>
      <c r="AC209" s="183">
        <f>SUM(N202:N209)</f>
        <v>150359.76</v>
      </c>
      <c r="AD209" s="178">
        <f t="shared" si="247"/>
        <v>12.485263217507093</v>
      </c>
      <c r="AE209" s="178">
        <f t="shared" si="254"/>
        <v>12.16660482424594</v>
      </c>
    </row>
    <row r="210" spans="1:31" s="60" customFormat="1" ht="12" customHeight="1">
      <c r="A210" s="626"/>
      <c r="B210" s="301">
        <v>9</v>
      </c>
      <c r="C210" s="93" t="s">
        <v>29</v>
      </c>
      <c r="D210" s="316"/>
      <c r="E210" s="179">
        <v>441.39</v>
      </c>
      <c r="F210" s="179">
        <f t="shared" si="240"/>
        <v>57.307815674115268</v>
      </c>
      <c r="G210" s="231">
        <f t="shared" si="241"/>
        <v>-10.233674320229403</v>
      </c>
      <c r="H210" s="179">
        <v>13581.57</v>
      </c>
      <c r="I210" s="179">
        <f t="shared" si="225"/>
        <v>40.215378135123927</v>
      </c>
      <c r="J210" s="227">
        <f t="shared" si="226"/>
        <v>10.552020597090973</v>
      </c>
      <c r="K210" s="179">
        <v>392.85</v>
      </c>
      <c r="L210" s="179">
        <f t="shared" si="242"/>
        <v>52.296956774568734</v>
      </c>
      <c r="M210" s="231">
        <f t="shared" si="243"/>
        <v>-5.1774076755973901</v>
      </c>
      <c r="N210" s="179">
        <v>20614.02</v>
      </c>
      <c r="O210" s="179">
        <f t="shared" si="229"/>
        <v>23.517642920871239</v>
      </c>
      <c r="P210" s="227">
        <f t="shared" si="230"/>
        <v>10.411350708615874</v>
      </c>
      <c r="Q210" s="232">
        <f t="shared" si="248"/>
        <v>112.35586101565482</v>
      </c>
      <c r="R210" s="181">
        <v>65.541813197881126</v>
      </c>
      <c r="S210" s="209"/>
      <c r="T210" s="179">
        <f>SUM(E202:E210)</f>
        <v>3712.54</v>
      </c>
      <c r="U210" s="179">
        <f t="shared" si="249"/>
        <v>13.493419745349499</v>
      </c>
      <c r="V210" s="179">
        <f t="shared" si="251"/>
        <v>-0.29488226194568368</v>
      </c>
      <c r="W210" s="181">
        <f>SUM(K202:K210)</f>
        <v>3234.2799999999997</v>
      </c>
      <c r="X210" s="179">
        <f t="shared" si="250"/>
        <v>13.825784904079995</v>
      </c>
      <c r="Y210" s="212">
        <f t="shared" si="252"/>
        <v>-1.7461783362092143</v>
      </c>
      <c r="Z210" s="179">
        <f>SUM(H202:H210)</f>
        <v>113949.26000000001</v>
      </c>
      <c r="AA210" s="179">
        <f t="shared" si="246"/>
        <v>13.531814869904846</v>
      </c>
      <c r="AB210" s="179">
        <f t="shared" si="253"/>
        <v>5.2207466187631502</v>
      </c>
      <c r="AC210" s="181">
        <f>SUM(N202:N210)</f>
        <v>170973.78</v>
      </c>
      <c r="AD210" s="179">
        <f t="shared" si="247"/>
        <v>13.709798419470731</v>
      </c>
      <c r="AE210" s="179">
        <f t="shared" si="254"/>
        <v>11.952023754755237</v>
      </c>
    </row>
    <row r="211" spans="1:31" s="60" customFormat="1" ht="12" customHeight="1">
      <c r="A211" s="626"/>
      <c r="B211" s="301">
        <v>10</v>
      </c>
      <c r="C211" s="152" t="s">
        <v>30</v>
      </c>
      <c r="D211" s="317"/>
      <c r="E211" s="180">
        <v>380.63</v>
      </c>
      <c r="F211" s="180">
        <f t="shared" si="240"/>
        <v>-13.765604114275353</v>
      </c>
      <c r="G211" s="233">
        <f t="shared" si="241"/>
        <v>-12.50890702218136</v>
      </c>
      <c r="H211" s="180">
        <v>13125.81</v>
      </c>
      <c r="I211" s="180">
        <f t="shared" si="225"/>
        <v>-3.3557239700564789</v>
      </c>
      <c r="J211" s="225">
        <f t="shared" si="226"/>
        <v>2.1291346130653421</v>
      </c>
      <c r="K211" s="180">
        <v>386.27</v>
      </c>
      <c r="L211" s="180">
        <f t="shared" si="242"/>
        <v>-1.6749395443553583</v>
      </c>
      <c r="M211" s="233">
        <f t="shared" si="243"/>
        <v>-4.8760065998473152</v>
      </c>
      <c r="N211" s="180">
        <v>19761.240000000002</v>
      </c>
      <c r="O211" s="180">
        <f t="shared" si="229"/>
        <v>-4.1368932406197327</v>
      </c>
      <c r="P211" s="225">
        <f t="shared" si="230"/>
        <v>8.4981796399689724</v>
      </c>
      <c r="Q211" s="230">
        <f t="shared" si="248"/>
        <v>98.53988143008776</v>
      </c>
      <c r="R211" s="183">
        <v>66.562335461022414</v>
      </c>
      <c r="S211" s="209"/>
      <c r="T211" s="178">
        <f>SUM(E202:E211)</f>
        <v>4093.17</v>
      </c>
      <c r="U211" s="180">
        <f t="shared" si="249"/>
        <v>10.252549467480488</v>
      </c>
      <c r="V211" s="180">
        <f t="shared" si="251"/>
        <v>-1.5726559851102606</v>
      </c>
      <c r="W211" s="183">
        <f>SUM(K202:K211)</f>
        <v>3620.5499999999997</v>
      </c>
      <c r="X211" s="180">
        <f t="shared" si="250"/>
        <v>11.942998132505544</v>
      </c>
      <c r="Y211" s="217">
        <f t="shared" si="252"/>
        <v>-2.089874331702668</v>
      </c>
      <c r="Z211" s="178">
        <f>SUM(H202:H211)</f>
        <v>127075.07</v>
      </c>
      <c r="AA211" s="180">
        <f t="shared" si="246"/>
        <v>11.518995384436902</v>
      </c>
      <c r="AB211" s="180">
        <f t="shared" si="253"/>
        <v>4.8927671699645847</v>
      </c>
      <c r="AC211" s="183">
        <f>SUM(N202:N211)</f>
        <v>190735.02</v>
      </c>
      <c r="AD211" s="180">
        <f t="shared" si="247"/>
        <v>11.558052936537976</v>
      </c>
      <c r="AE211" s="180">
        <f t="shared" si="254"/>
        <v>11.584008355037124</v>
      </c>
    </row>
    <row r="212" spans="1:31" s="60" customFormat="1" ht="12" customHeight="1">
      <c r="A212" s="626"/>
      <c r="B212" s="301">
        <v>11</v>
      </c>
      <c r="C212" s="45" t="s">
        <v>31</v>
      </c>
      <c r="D212" s="315"/>
      <c r="E212" s="178">
        <v>427.85</v>
      </c>
      <c r="F212" s="178">
        <f t="shared" si="240"/>
        <v>12.405748364553503</v>
      </c>
      <c r="G212" s="229">
        <f t="shared" si="241"/>
        <v>-5.0656785302209961</v>
      </c>
      <c r="H212" s="178">
        <v>14831.06</v>
      </c>
      <c r="I212" s="178">
        <f t="shared" si="225"/>
        <v>12.991579186351165</v>
      </c>
      <c r="J212" s="226">
        <f t="shared" si="226"/>
        <v>8.1534429423801402</v>
      </c>
      <c r="K212" s="178">
        <v>389.94</v>
      </c>
      <c r="L212" s="178">
        <f t="shared" si="242"/>
        <v>0.95011261552799819</v>
      </c>
      <c r="M212" s="229">
        <f t="shared" si="243"/>
        <v>-8.2904113455161248</v>
      </c>
      <c r="N212" s="178">
        <v>21995.49</v>
      </c>
      <c r="O212" s="178">
        <f t="shared" si="229"/>
        <v>11.306223698512841</v>
      </c>
      <c r="P212" s="226">
        <f t="shared" si="230"/>
        <v>14.221996500974466</v>
      </c>
      <c r="Q212" s="230">
        <f t="shared" si="248"/>
        <v>109.72200851413038</v>
      </c>
      <c r="R212" s="183">
        <v>66.676633609133134</v>
      </c>
      <c r="S212" s="209"/>
      <c r="T212" s="178">
        <f>SUM(E202:E212)</f>
        <v>4521.0200000000004</v>
      </c>
      <c r="U212" s="178">
        <f t="shared" si="249"/>
        <v>10.452778653219873</v>
      </c>
      <c r="V212" s="178">
        <f t="shared" si="251"/>
        <v>-1.9141942832347936</v>
      </c>
      <c r="W212" s="183">
        <f>SUM(K202:K212)</f>
        <v>4010.49</v>
      </c>
      <c r="X212" s="178">
        <f t="shared" si="250"/>
        <v>10.770186850064212</v>
      </c>
      <c r="Y212" s="207">
        <f t="shared" si="252"/>
        <v>-2.7293100688330574</v>
      </c>
      <c r="Z212" s="178">
        <f>SUM(H202:H212)</f>
        <v>141906.13</v>
      </c>
      <c r="AA212" s="178">
        <f t="shared" si="246"/>
        <v>11.671101184520305</v>
      </c>
      <c r="AB212" s="178">
        <f t="shared" si="253"/>
        <v>5.2243212953703821</v>
      </c>
      <c r="AC212" s="183">
        <f>SUM(N202:N212)</f>
        <v>212730.50999999998</v>
      </c>
      <c r="AD212" s="178">
        <f t="shared" si="247"/>
        <v>11.53196198579578</v>
      </c>
      <c r="AE212" s="178">
        <f t="shared" si="254"/>
        <v>11.851104259512013</v>
      </c>
    </row>
    <row r="213" spans="1:31" s="60" customFormat="1" ht="12" customHeight="1">
      <c r="A213" s="627"/>
      <c r="B213" s="302">
        <v>12</v>
      </c>
      <c r="C213" s="93" t="s">
        <v>32</v>
      </c>
      <c r="D213" s="316"/>
      <c r="E213" s="179">
        <v>373.27</v>
      </c>
      <c r="F213" s="179">
        <f t="shared" si="240"/>
        <v>-12.75680729227534</v>
      </c>
      <c r="G213" s="231">
        <f t="shared" si="241"/>
        <v>19.023628073084396</v>
      </c>
      <c r="H213" s="179">
        <v>13098.62</v>
      </c>
      <c r="I213" s="179">
        <f t="shared" si="225"/>
        <v>-11.68116102288035</v>
      </c>
      <c r="J213" s="227">
        <f t="shared" si="226"/>
        <v>8.5748341779853465</v>
      </c>
      <c r="K213" s="179">
        <v>358.52</v>
      </c>
      <c r="L213" s="179">
        <f t="shared" si="242"/>
        <v>-8.0576498948556221</v>
      </c>
      <c r="M213" s="231">
        <f t="shared" si="243"/>
        <v>8.1704079169683688</v>
      </c>
      <c r="N213" s="179">
        <v>20223.95</v>
      </c>
      <c r="O213" s="179">
        <f t="shared" si="229"/>
        <v>-8.0541056371101547</v>
      </c>
      <c r="P213" s="227">
        <f t="shared" si="230"/>
        <v>10.999298019911219</v>
      </c>
      <c r="Q213" s="232">
        <f t="shared" si="248"/>
        <v>104.11413589200045</v>
      </c>
      <c r="R213" s="181">
        <v>64.919992008725927</v>
      </c>
      <c r="S213" s="209"/>
      <c r="T213" s="179">
        <f>SUM(E202:E213)</f>
        <v>4894.2900000000009</v>
      </c>
      <c r="U213" s="179">
        <f t="shared" si="249"/>
        <v>8.256322688242923</v>
      </c>
      <c r="V213" s="179">
        <f t="shared" si="251"/>
        <v>-0.58035369683474558</v>
      </c>
      <c r="W213" s="181">
        <f>SUM(K202:K213)</f>
        <v>4369.01</v>
      </c>
      <c r="X213" s="179">
        <f t="shared" si="250"/>
        <v>8.9395560143523678</v>
      </c>
      <c r="Y213" s="212">
        <f t="shared" si="252"/>
        <v>-1.918302106203662</v>
      </c>
      <c r="Z213" s="179">
        <f>SUM(H202:H213)</f>
        <v>155004.75</v>
      </c>
      <c r="AA213" s="179">
        <f t="shared" si="246"/>
        <v>9.2304821504187284</v>
      </c>
      <c r="AB213" s="179">
        <f t="shared" si="253"/>
        <v>5.4994353570998911</v>
      </c>
      <c r="AC213" s="181">
        <f>SUM(N202:N213)</f>
        <v>232954.46</v>
      </c>
      <c r="AD213" s="179">
        <f t="shared" si="247"/>
        <v>9.5068403681258573</v>
      </c>
      <c r="AE213" s="179">
        <f t="shared" si="254"/>
        <v>11.776636793438943</v>
      </c>
    </row>
    <row r="214" spans="1:31" s="60" customFormat="1" ht="12" customHeight="1">
      <c r="A214" s="623">
        <v>2006</v>
      </c>
      <c r="B214" s="303">
        <v>1</v>
      </c>
      <c r="C214" s="152" t="s">
        <v>21</v>
      </c>
      <c r="D214" s="317"/>
      <c r="E214" s="180">
        <v>409.18</v>
      </c>
      <c r="F214" s="180">
        <f t="shared" si="240"/>
        <v>9.6203820290942321</v>
      </c>
      <c r="G214" s="233">
        <f t="shared" si="241"/>
        <v>17.580459770114953</v>
      </c>
      <c r="H214" s="180">
        <v>13453.5</v>
      </c>
      <c r="I214" s="180">
        <f t="shared" si="225"/>
        <v>2.7092930400301585</v>
      </c>
      <c r="J214" s="225">
        <f t="shared" si="226"/>
        <v>18.856097851870501</v>
      </c>
      <c r="K214" s="180">
        <v>415.74</v>
      </c>
      <c r="L214" s="180">
        <f t="shared" si="242"/>
        <v>15.960058016289192</v>
      </c>
      <c r="M214" s="233">
        <f t="shared" si="243"/>
        <v>34.101025740274828</v>
      </c>
      <c r="N214" s="180">
        <v>20037.54</v>
      </c>
      <c r="O214" s="180">
        <f t="shared" si="229"/>
        <v>-0.92172894019220131</v>
      </c>
      <c r="P214" s="225">
        <f t="shared" si="230"/>
        <v>18.139603440855147</v>
      </c>
      <c r="Q214" s="230">
        <f t="shared" si="248"/>
        <v>98.422090729783037</v>
      </c>
      <c r="R214" s="183">
        <v>65.951566770640198</v>
      </c>
      <c r="S214" s="209"/>
      <c r="T214" s="180">
        <f>SUM(E214:E214)</f>
        <v>409.18</v>
      </c>
      <c r="U214" s="180">
        <f t="shared" si="249"/>
        <v>-91.639645382680641</v>
      </c>
      <c r="V214" s="180">
        <f t="shared" si="251"/>
        <v>17.580459770114953</v>
      </c>
      <c r="W214" s="182">
        <f>SUM(K214:K214)</f>
        <v>415.74</v>
      </c>
      <c r="X214" s="180">
        <f t="shared" si="250"/>
        <v>-90.484343134943614</v>
      </c>
      <c r="Y214" s="217">
        <f t="shared" si="252"/>
        <v>34.101025740274828</v>
      </c>
      <c r="Z214" s="180">
        <f>H214</f>
        <v>13453.5</v>
      </c>
      <c r="AA214" s="180">
        <f t="shared" si="246"/>
        <v>-91.320588562608563</v>
      </c>
      <c r="AB214" s="180">
        <f t="shared" si="253"/>
        <v>18.856097851870501</v>
      </c>
      <c r="AC214" s="182">
        <f>N214</f>
        <v>20037.54</v>
      </c>
      <c r="AD214" s="180">
        <f t="shared" si="247"/>
        <v>-91.398516259358161</v>
      </c>
      <c r="AE214" s="180">
        <f t="shared" si="254"/>
        <v>18.139603440855147</v>
      </c>
    </row>
    <row r="215" spans="1:31" s="60" customFormat="1" ht="12" customHeight="1">
      <c r="A215" s="626"/>
      <c r="B215" s="301">
        <v>2</v>
      </c>
      <c r="C215" s="45" t="s">
        <v>22</v>
      </c>
      <c r="D215" s="315"/>
      <c r="E215" s="178">
        <v>460.66</v>
      </c>
      <c r="F215" s="178">
        <f t="shared" si="240"/>
        <v>12.581260081137891</v>
      </c>
      <c r="G215" s="229">
        <f t="shared" si="241"/>
        <v>15.447847225702983</v>
      </c>
      <c r="H215" s="178">
        <v>13692.33</v>
      </c>
      <c r="I215" s="178">
        <f t="shared" si="225"/>
        <v>1.7752257776786795</v>
      </c>
      <c r="J215" s="226">
        <f t="shared" si="226"/>
        <v>10.453816139001315</v>
      </c>
      <c r="K215" s="178">
        <v>426.9</v>
      </c>
      <c r="L215" s="178">
        <f t="shared" si="242"/>
        <v>2.6843700389666436</v>
      </c>
      <c r="M215" s="229">
        <f t="shared" si="243"/>
        <v>15.328506591744095</v>
      </c>
      <c r="N215" s="178">
        <v>20670.11</v>
      </c>
      <c r="O215" s="178">
        <f t="shared" si="229"/>
        <v>3.1569244528020901</v>
      </c>
      <c r="P215" s="226">
        <f t="shared" si="230"/>
        <v>17.603774679877059</v>
      </c>
      <c r="Q215" s="230">
        <f t="shared" si="248"/>
        <v>107.90817521667839</v>
      </c>
      <c r="R215" s="183">
        <v>68.265554546173064</v>
      </c>
      <c r="S215" s="209"/>
      <c r="T215" s="178">
        <f>SUM(E214:E215)</f>
        <v>869.84</v>
      </c>
      <c r="U215" s="178">
        <f t="shared" si="249"/>
        <v>112.58126008113787</v>
      </c>
      <c r="V215" s="178">
        <f t="shared" si="251"/>
        <v>16.441326872105179</v>
      </c>
      <c r="W215" s="183">
        <f>SUM(K214:K215)</f>
        <v>842.64</v>
      </c>
      <c r="X215" s="178">
        <f t="shared" si="250"/>
        <v>102.68437003896666</v>
      </c>
      <c r="Y215" s="207">
        <f t="shared" si="252"/>
        <v>23.884854009232836</v>
      </c>
      <c r="Z215" s="178">
        <f>SUM(H214:H215)</f>
        <v>27145.83</v>
      </c>
      <c r="AA215" s="178">
        <f t="shared" si="246"/>
        <v>101.77522577767868</v>
      </c>
      <c r="AB215" s="178">
        <f t="shared" si="253"/>
        <v>14.464120211270393</v>
      </c>
      <c r="AC215" s="183">
        <f>SUM(N214:N215)</f>
        <v>40707.65</v>
      </c>
      <c r="AD215" s="178">
        <f t="shared" si="247"/>
        <v>103.15692445280207</v>
      </c>
      <c r="AE215" s="178">
        <f t="shared" si="254"/>
        <v>17.866917065080411</v>
      </c>
    </row>
    <row r="216" spans="1:31" s="60" customFormat="1" ht="12" customHeight="1">
      <c r="A216" s="626"/>
      <c r="B216" s="301">
        <v>3</v>
      </c>
      <c r="C216" s="93" t="s">
        <v>23</v>
      </c>
      <c r="D216" s="316"/>
      <c r="E216" s="179">
        <v>480.52</v>
      </c>
      <c r="F216" s="179">
        <f t="shared" si="240"/>
        <v>4.3112056614422745</v>
      </c>
      <c r="G216" s="231">
        <f t="shared" si="241"/>
        <v>7.0534242302722427</v>
      </c>
      <c r="H216" s="179">
        <v>15744.79</v>
      </c>
      <c r="I216" s="179">
        <f t="shared" si="225"/>
        <v>14.989851982825432</v>
      </c>
      <c r="J216" s="227">
        <f t="shared" si="226"/>
        <v>19.505591676318822</v>
      </c>
      <c r="K216" s="179">
        <v>481.62</v>
      </c>
      <c r="L216" s="179">
        <f t="shared" si="242"/>
        <v>12.817990161630366</v>
      </c>
      <c r="M216" s="231">
        <f t="shared" si="243"/>
        <v>33.775901338814521</v>
      </c>
      <c r="N216" s="179">
        <v>23798.89</v>
      </c>
      <c r="O216" s="179">
        <f t="shared" si="229"/>
        <v>15.13673608897097</v>
      </c>
      <c r="P216" s="227">
        <f t="shared" si="230"/>
        <v>20.74127438719675</v>
      </c>
      <c r="Q216" s="232">
        <f t="shared" si="248"/>
        <v>99.771604169262076</v>
      </c>
      <c r="R216" s="181">
        <v>65.807305756125928</v>
      </c>
      <c r="S216" s="209"/>
      <c r="T216" s="179">
        <f>SUM(E214:E216)</f>
        <v>1350.3600000000001</v>
      </c>
      <c r="U216" s="179">
        <f t="shared" si="249"/>
        <v>55.242343419479447</v>
      </c>
      <c r="V216" s="179">
        <f t="shared" si="251"/>
        <v>12.917684048566747</v>
      </c>
      <c r="W216" s="181">
        <f>SUM(K214:K216)</f>
        <v>1324.26</v>
      </c>
      <c r="X216" s="179">
        <f t="shared" si="250"/>
        <v>57.156080888635707</v>
      </c>
      <c r="Y216" s="212">
        <f t="shared" si="252"/>
        <v>27.308209959623152</v>
      </c>
      <c r="Z216" s="179">
        <f>SUM(H214:H216)</f>
        <v>42890.62</v>
      </c>
      <c r="AA216" s="179">
        <f t="shared" si="246"/>
        <v>58.000768442151141</v>
      </c>
      <c r="AB216" s="179">
        <f t="shared" si="253"/>
        <v>16.264612155101087</v>
      </c>
      <c r="AC216" s="181">
        <f>SUM(N214:N216)</f>
        <v>64506.54</v>
      </c>
      <c r="AD216" s="179">
        <f t="shared" si="247"/>
        <v>58.462942469044506</v>
      </c>
      <c r="AE216" s="179">
        <f t="shared" si="254"/>
        <v>18.911303189209615</v>
      </c>
    </row>
    <row r="217" spans="1:31" s="60" customFormat="1" ht="12" customHeight="1">
      <c r="A217" s="626"/>
      <c r="B217" s="301">
        <v>4</v>
      </c>
      <c r="C217" s="152" t="s">
        <v>24</v>
      </c>
      <c r="D217" s="317"/>
      <c r="E217" s="180">
        <v>388.7</v>
      </c>
      <c r="F217" s="180">
        <f t="shared" si="240"/>
        <v>-19.108465828685596</v>
      </c>
      <c r="G217" s="233">
        <f t="shared" si="241"/>
        <v>-16.702382993313904</v>
      </c>
      <c r="H217" s="180">
        <v>13202.33</v>
      </c>
      <c r="I217" s="180">
        <f t="shared" si="225"/>
        <v>-16.147944812220427</v>
      </c>
      <c r="J217" s="225">
        <f t="shared" si="226"/>
        <v>-2.830733042171385</v>
      </c>
      <c r="K217" s="180">
        <v>364.54</v>
      </c>
      <c r="L217" s="180">
        <f t="shared" si="242"/>
        <v>-24.309621693451266</v>
      </c>
      <c r="M217" s="233">
        <f t="shared" si="243"/>
        <v>-15.664545980335454</v>
      </c>
      <c r="N217" s="180">
        <v>20346.22</v>
      </c>
      <c r="O217" s="180">
        <f t="shared" si="229"/>
        <v>-14.507693426037926</v>
      </c>
      <c r="P217" s="225">
        <f t="shared" si="230"/>
        <v>1.3374546573833967</v>
      </c>
      <c r="Q217" s="230">
        <f t="shared" si="248"/>
        <v>106.62753058649255</v>
      </c>
      <c r="R217" s="183">
        <v>65.658308254705076</v>
      </c>
      <c r="S217" s="209"/>
      <c r="T217" s="180">
        <f>SUM(E214:E217)</f>
        <v>1739.0600000000002</v>
      </c>
      <c r="U217" s="180">
        <f t="shared" si="249"/>
        <v>28.784916614828649</v>
      </c>
      <c r="V217" s="180">
        <f t="shared" si="251"/>
        <v>4.60385438972164</v>
      </c>
      <c r="W217" s="182">
        <f>SUM(K214:K217)</f>
        <v>1688.8</v>
      </c>
      <c r="X217" s="180">
        <f t="shared" si="250"/>
        <v>27.527826861794512</v>
      </c>
      <c r="Y217" s="217">
        <f t="shared" si="252"/>
        <v>14.693198410811913</v>
      </c>
      <c r="Z217" s="180">
        <f>SUM(H214:H217)</f>
        <v>56092.950000000004</v>
      </c>
      <c r="AA217" s="180">
        <f t="shared" si="246"/>
        <v>30.781392295098552</v>
      </c>
      <c r="AB217" s="180">
        <f t="shared" si="253"/>
        <v>11.124747560594361</v>
      </c>
      <c r="AC217" s="182">
        <f>SUM(N214:N217)</f>
        <v>84852.760000000009</v>
      </c>
      <c r="AD217" s="180">
        <f t="shared" si="247"/>
        <v>31.541328987727457</v>
      </c>
      <c r="AE217" s="180">
        <f t="shared" si="254"/>
        <v>14.164032973967156</v>
      </c>
    </row>
    <row r="218" spans="1:31" s="60" customFormat="1" ht="12" customHeight="1">
      <c r="A218" s="626"/>
      <c r="B218" s="301">
        <v>5</v>
      </c>
      <c r="C218" s="45" t="s">
        <v>25</v>
      </c>
      <c r="D218" s="315"/>
      <c r="E218" s="178">
        <v>498.14</v>
      </c>
      <c r="F218" s="178">
        <f t="shared" ref="F218:F249" si="255">((E218/E217)-1)*100</f>
        <v>28.155389760740924</v>
      </c>
      <c r="G218" s="229">
        <f t="shared" ref="G218:G249" si="256">((E218/E206)-1)*100</f>
        <v>10.705158121652536</v>
      </c>
      <c r="H218" s="178">
        <v>15625.53</v>
      </c>
      <c r="I218" s="178">
        <f t="shared" ref="I218:I252" si="257">((H218/H217)-1)*100</f>
        <v>18.354335939186495</v>
      </c>
      <c r="J218" s="226">
        <f t="shared" ref="J218:J252" si="258">((H218/H206)-1)*100</f>
        <v>16.075524903577019</v>
      </c>
      <c r="K218" s="178">
        <v>481.27</v>
      </c>
      <c r="L218" s="178">
        <f t="shared" ref="L218:L249" si="259">((K218/K217)-1)*100</f>
        <v>32.021177374225033</v>
      </c>
      <c r="M218" s="229">
        <f t="shared" ref="M218:M249" si="260">((K218/K206)-1)*100</f>
        <v>23.64986383022454</v>
      </c>
      <c r="N218" s="178">
        <v>23664.81</v>
      </c>
      <c r="O218" s="178">
        <f t="shared" ref="O218:O252" si="261">((N218/N217)-1)*100</f>
        <v>16.310597250988135</v>
      </c>
      <c r="P218" s="226">
        <f t="shared" ref="P218:P252" si="262">((N218/N206)-1)*100</f>
        <v>20.00721113984185</v>
      </c>
      <c r="Q218" s="230">
        <f t="shared" si="248"/>
        <v>103.50530887028071</v>
      </c>
      <c r="R218" s="183">
        <v>67.268793044871416</v>
      </c>
      <c r="S218" s="209"/>
      <c r="T218" s="178">
        <f>SUM(E214:E218)</f>
        <v>2237.2000000000003</v>
      </c>
      <c r="U218" s="178">
        <f t="shared" si="249"/>
        <v>28.644210090508658</v>
      </c>
      <c r="V218" s="178">
        <f t="shared" si="251"/>
        <v>5.9034598980350461</v>
      </c>
      <c r="W218" s="183">
        <f>SUM(K214:K218)</f>
        <v>2170.0699999999997</v>
      </c>
      <c r="X218" s="178">
        <f t="shared" si="250"/>
        <v>28.497749881572698</v>
      </c>
      <c r="Y218" s="207">
        <f t="shared" si="252"/>
        <v>16.565771592172606</v>
      </c>
      <c r="Z218" s="178">
        <f>SUM(H214:H218)</f>
        <v>71718.48000000001</v>
      </c>
      <c r="AA218" s="178">
        <f t="shared" si="246"/>
        <v>27.85649533497525</v>
      </c>
      <c r="AB218" s="178">
        <f t="shared" si="253"/>
        <v>12.167069290126298</v>
      </c>
      <c r="AC218" s="183">
        <f>SUM(N214:N218)</f>
        <v>108517.57</v>
      </c>
      <c r="AD218" s="178">
        <f t="shared" si="247"/>
        <v>27.889263708098589</v>
      </c>
      <c r="AE218" s="178">
        <f t="shared" si="254"/>
        <v>15.389241658150322</v>
      </c>
    </row>
    <row r="219" spans="1:31" s="60" customFormat="1" ht="12" customHeight="1">
      <c r="A219" s="626"/>
      <c r="B219" s="301">
        <v>6</v>
      </c>
      <c r="C219" s="93" t="s">
        <v>26</v>
      </c>
      <c r="D219" s="316"/>
      <c r="E219" s="179">
        <v>589.58000000000004</v>
      </c>
      <c r="F219" s="179">
        <f t="shared" si="255"/>
        <v>18.356285381619642</v>
      </c>
      <c r="G219" s="231">
        <f t="shared" si="256"/>
        <v>28.723636522422623</v>
      </c>
      <c r="H219" s="179">
        <v>15364.28</v>
      </c>
      <c r="I219" s="179">
        <f t="shared" si="257"/>
        <v>-1.6719432876836859</v>
      </c>
      <c r="J219" s="227">
        <f t="shared" si="258"/>
        <v>10.314949040218568</v>
      </c>
      <c r="K219" s="179">
        <v>465.13</v>
      </c>
      <c r="L219" s="179">
        <f t="shared" si="259"/>
        <v>-3.3536268622602616</v>
      </c>
      <c r="M219" s="231">
        <f t="shared" si="260"/>
        <v>16.099643062177059</v>
      </c>
      <c r="N219" s="179">
        <v>23364.7</v>
      </c>
      <c r="O219" s="179">
        <f t="shared" si="261"/>
        <v>-1.2681699113578415</v>
      </c>
      <c r="P219" s="227">
        <f t="shared" si="262"/>
        <v>11.750528866826016</v>
      </c>
      <c r="Q219" s="232">
        <f t="shared" si="248"/>
        <v>126.75596069915937</v>
      </c>
      <c r="R219" s="181">
        <v>66.406511173961874</v>
      </c>
      <c r="S219" s="209"/>
      <c r="T219" s="179">
        <f>SUM(E214:E219)</f>
        <v>2826.78</v>
      </c>
      <c r="U219" s="179">
        <f t="shared" si="249"/>
        <v>26.353477561237248</v>
      </c>
      <c r="V219" s="179">
        <f t="shared" si="251"/>
        <v>9.9696169242679655</v>
      </c>
      <c r="W219" s="181">
        <f>SUM(K214:K219)</f>
        <v>2635.2</v>
      </c>
      <c r="X219" s="179">
        <f t="shared" si="250"/>
        <v>21.433870796794572</v>
      </c>
      <c r="Y219" s="212">
        <f t="shared" si="252"/>
        <v>16.483225036467285</v>
      </c>
      <c r="Z219" s="179">
        <f>SUM(H214:H219)</f>
        <v>87082.760000000009</v>
      </c>
      <c r="AA219" s="179">
        <f t="shared" si="246"/>
        <v>21.423041871495329</v>
      </c>
      <c r="AB219" s="179">
        <f t="shared" si="253"/>
        <v>11.835788963770488</v>
      </c>
      <c r="AC219" s="181">
        <f>SUM(N214:N219)</f>
        <v>131882.27000000002</v>
      </c>
      <c r="AD219" s="179">
        <f t="shared" si="247"/>
        <v>21.530799113913091</v>
      </c>
      <c r="AE219" s="179">
        <f t="shared" si="254"/>
        <v>14.727422670367908</v>
      </c>
    </row>
    <row r="220" spans="1:31" s="60" customFormat="1" ht="12" customHeight="1">
      <c r="A220" s="626"/>
      <c r="B220" s="301">
        <v>7</v>
      </c>
      <c r="C220" s="152" t="s">
        <v>27</v>
      </c>
      <c r="D220" s="317"/>
      <c r="E220" s="180">
        <v>387.69</v>
      </c>
      <c r="F220" s="180">
        <f t="shared" si="255"/>
        <v>-34.243020455239325</v>
      </c>
      <c r="G220" s="233">
        <f t="shared" si="256"/>
        <v>-7.7038447803832959</v>
      </c>
      <c r="H220" s="180">
        <v>13589.46</v>
      </c>
      <c r="I220" s="180">
        <f t="shared" si="257"/>
        <v>-11.551598903430559</v>
      </c>
      <c r="J220" s="225">
        <f t="shared" si="258"/>
        <v>6.0447106635744152</v>
      </c>
      <c r="K220" s="180">
        <v>360.79</v>
      </c>
      <c r="L220" s="180">
        <f t="shared" si="259"/>
        <v>-22.432438243071829</v>
      </c>
      <c r="M220" s="233">
        <f t="shared" si="260"/>
        <v>12.332648359175536</v>
      </c>
      <c r="N220" s="180">
        <v>20855.12</v>
      </c>
      <c r="O220" s="180">
        <f t="shared" si="261"/>
        <v>-10.740904013319241</v>
      </c>
      <c r="P220" s="225">
        <f t="shared" si="262"/>
        <v>11.417875801437427</v>
      </c>
      <c r="Q220" s="230">
        <f t="shared" si="248"/>
        <v>107.45586075002078</v>
      </c>
      <c r="R220" s="183">
        <v>65.452028032647689</v>
      </c>
      <c r="S220" s="209"/>
      <c r="T220" s="180">
        <f>SUM(E214:E220)</f>
        <v>3214.4700000000003</v>
      </c>
      <c r="U220" s="180">
        <f t="shared" si="249"/>
        <v>13.714898223420292</v>
      </c>
      <c r="V220" s="180">
        <f t="shared" si="251"/>
        <v>7.48722647263389</v>
      </c>
      <c r="W220" s="182">
        <f>SUM(K214:K220)</f>
        <v>2995.99</v>
      </c>
      <c r="X220" s="180">
        <f t="shared" si="250"/>
        <v>13.691180935033387</v>
      </c>
      <c r="Y220" s="217">
        <f t="shared" si="252"/>
        <v>15.967222506077071</v>
      </c>
      <c r="Z220" s="180">
        <f>SUM(H214:H220)</f>
        <v>100672.22</v>
      </c>
      <c r="AA220" s="180">
        <f t="shared" si="246"/>
        <v>15.605224271715779</v>
      </c>
      <c r="AB220" s="180">
        <f t="shared" si="253"/>
        <v>11.017410723491805</v>
      </c>
      <c r="AC220" s="182">
        <f>SUM(N214:N220)</f>
        <v>152737.39000000001</v>
      </c>
      <c r="AD220" s="180">
        <f t="shared" si="247"/>
        <v>15.813437242170615</v>
      </c>
      <c r="AE220" s="180">
        <f t="shared" si="254"/>
        <v>14.26398603792023</v>
      </c>
    </row>
    <row r="221" spans="1:31" s="60" customFormat="1" ht="12" customHeight="1">
      <c r="A221" s="626"/>
      <c r="B221" s="301">
        <v>8</v>
      </c>
      <c r="C221" s="45" t="s">
        <v>28</v>
      </c>
      <c r="D221" s="315"/>
      <c r="E221" s="178">
        <v>335.64</v>
      </c>
      <c r="F221" s="178">
        <f t="shared" si="255"/>
        <v>-13.425675152828298</v>
      </c>
      <c r="G221" s="229">
        <f t="shared" si="256"/>
        <v>19.619373463059997</v>
      </c>
      <c r="H221" s="178">
        <v>11057.16</v>
      </c>
      <c r="I221" s="178">
        <f t="shared" si="257"/>
        <v>-18.63429451942903</v>
      </c>
      <c r="J221" s="226">
        <f t="shared" si="258"/>
        <v>14.153508799098113</v>
      </c>
      <c r="K221" s="178">
        <v>308.94</v>
      </c>
      <c r="L221" s="178">
        <f t="shared" si="259"/>
        <v>-14.371240888051229</v>
      </c>
      <c r="M221" s="229">
        <f t="shared" si="260"/>
        <v>19.767396782322155</v>
      </c>
      <c r="N221" s="178">
        <v>18777.25</v>
      </c>
      <c r="O221" s="178">
        <f t="shared" si="261"/>
        <v>-9.9633567200764102</v>
      </c>
      <c r="P221" s="226">
        <f t="shared" si="262"/>
        <v>12.511856519782638</v>
      </c>
      <c r="Q221" s="230">
        <f t="shared" si="248"/>
        <v>108.64245484560109</v>
      </c>
      <c r="R221" s="183">
        <v>58.237842229878055</v>
      </c>
      <c r="S221" s="209"/>
      <c r="T221" s="178">
        <f>SUM(E214:E221)</f>
        <v>3550.11</v>
      </c>
      <c r="U221" s="178">
        <f t="shared" si="249"/>
        <v>10.441534685344699</v>
      </c>
      <c r="V221" s="178">
        <f t="shared" si="251"/>
        <v>8.5278877458997648</v>
      </c>
      <c r="W221" s="183">
        <f>SUM(K214:K221)</f>
        <v>3304.93</v>
      </c>
      <c r="X221" s="178">
        <f t="shared" si="250"/>
        <v>10.311783417167607</v>
      </c>
      <c r="Y221" s="207">
        <f t="shared" si="252"/>
        <v>16.312208993358968</v>
      </c>
      <c r="Z221" s="178">
        <f>SUM(H214:H221)</f>
        <v>111729.38</v>
      </c>
      <c r="AA221" s="178">
        <f t="shared" si="246"/>
        <v>10.983327873369642</v>
      </c>
      <c r="AB221" s="178">
        <f t="shared" si="253"/>
        <v>11.32006724474779</v>
      </c>
      <c r="AC221" s="183">
        <f>SUM(N214:N221)</f>
        <v>171514.64</v>
      </c>
      <c r="AD221" s="178">
        <f t="shared" si="247"/>
        <v>12.293813584217972</v>
      </c>
      <c r="AE221" s="178">
        <f t="shared" si="254"/>
        <v>14.069509022892834</v>
      </c>
    </row>
    <row r="222" spans="1:31" s="60" customFormat="1" ht="12" customHeight="1">
      <c r="A222" s="626"/>
      <c r="B222" s="301">
        <v>9</v>
      </c>
      <c r="C222" s="93" t="s">
        <v>29</v>
      </c>
      <c r="D222" s="316"/>
      <c r="E222" s="179">
        <v>541.42999999999995</v>
      </c>
      <c r="F222" s="179">
        <f t="shared" si="255"/>
        <v>61.312716005243708</v>
      </c>
      <c r="G222" s="231">
        <f t="shared" si="256"/>
        <v>22.664763587756841</v>
      </c>
      <c r="H222" s="179">
        <v>14233.96</v>
      </c>
      <c r="I222" s="179">
        <f t="shared" si="257"/>
        <v>28.730704810276777</v>
      </c>
      <c r="J222" s="227">
        <f t="shared" si="258"/>
        <v>4.803494735881042</v>
      </c>
      <c r="K222" s="179">
        <v>444.74</v>
      </c>
      <c r="L222" s="179">
        <f t="shared" si="259"/>
        <v>43.956755357027255</v>
      </c>
      <c r="M222" s="231">
        <f t="shared" si="260"/>
        <v>13.208603792796225</v>
      </c>
      <c r="N222" s="179">
        <v>22112.11</v>
      </c>
      <c r="O222" s="179">
        <f t="shared" si="261"/>
        <v>17.760108642106797</v>
      </c>
      <c r="P222" s="227">
        <f t="shared" si="262"/>
        <v>7.2673355318370714</v>
      </c>
      <c r="Q222" s="232">
        <f t="shared" si="248"/>
        <v>121.7407923730719</v>
      </c>
      <c r="R222" s="181">
        <v>64.823261148915691</v>
      </c>
      <c r="S222" s="209"/>
      <c r="T222" s="179">
        <f>SUM(E214:E222)</f>
        <v>4091.54</v>
      </c>
      <c r="U222" s="179">
        <f t="shared" si="249"/>
        <v>15.251076727200008</v>
      </c>
      <c r="V222" s="179">
        <f t="shared" si="251"/>
        <v>10.20864421662797</v>
      </c>
      <c r="W222" s="181">
        <f>SUM(K214:K222)</f>
        <v>3749.67</v>
      </c>
      <c r="X222" s="179">
        <f t="shared" si="250"/>
        <v>13.456865954800868</v>
      </c>
      <c r="Y222" s="212">
        <f t="shared" si="252"/>
        <v>15.935231334330989</v>
      </c>
      <c r="Z222" s="179">
        <f>SUM(H214:H222)</f>
        <v>125963.34</v>
      </c>
      <c r="AA222" s="179">
        <f t="shared" si="246"/>
        <v>12.739675097096214</v>
      </c>
      <c r="AB222" s="179">
        <f t="shared" si="253"/>
        <v>10.543359386449701</v>
      </c>
      <c r="AC222" s="181">
        <f>SUM(N214:N222)</f>
        <v>193626.75</v>
      </c>
      <c r="AD222" s="179">
        <f t="shared" si="247"/>
        <v>12.892258060303185</v>
      </c>
      <c r="AE222" s="179">
        <f t="shared" si="254"/>
        <v>13.249382449168511</v>
      </c>
    </row>
    <row r="223" spans="1:31" s="60" customFormat="1" ht="12" customHeight="1">
      <c r="A223" s="626"/>
      <c r="B223" s="301">
        <v>10</v>
      </c>
      <c r="C223" s="152" t="s">
        <v>30</v>
      </c>
      <c r="D223" s="317"/>
      <c r="E223" s="180">
        <v>512.6</v>
      </c>
      <c r="F223" s="180">
        <f t="shared" si="255"/>
        <v>-5.3247880612452114</v>
      </c>
      <c r="G223" s="233">
        <f t="shared" si="256"/>
        <v>34.671465727872231</v>
      </c>
      <c r="H223" s="180">
        <v>15197.86</v>
      </c>
      <c r="I223" s="180">
        <f t="shared" si="257"/>
        <v>6.7718329965800184</v>
      </c>
      <c r="J223" s="225">
        <f t="shared" si="258"/>
        <v>15.786073392803956</v>
      </c>
      <c r="K223" s="180">
        <v>487.05</v>
      </c>
      <c r="L223" s="180">
        <f t="shared" si="259"/>
        <v>9.5134235733237418</v>
      </c>
      <c r="M223" s="233">
        <f t="shared" si="260"/>
        <v>26.090558417687127</v>
      </c>
      <c r="N223" s="180">
        <v>23753.05</v>
      </c>
      <c r="O223" s="180">
        <f t="shared" si="261"/>
        <v>7.4210014331513197</v>
      </c>
      <c r="P223" s="225">
        <f t="shared" si="262"/>
        <v>20.200199987450173</v>
      </c>
      <c r="Q223" s="230">
        <f t="shared" si="248"/>
        <v>105.24586798070013</v>
      </c>
      <c r="R223" s="183">
        <v>64.496861421154719</v>
      </c>
      <c r="S223" s="209"/>
      <c r="T223" s="180">
        <f>SUM(E214:E223)</f>
        <v>4604.1400000000003</v>
      </c>
      <c r="U223" s="180">
        <f t="shared" si="249"/>
        <v>12.528290081485217</v>
      </c>
      <c r="V223" s="180">
        <f t="shared" si="251"/>
        <v>12.483478575285179</v>
      </c>
      <c r="W223" s="182">
        <f>SUM(K214:K223)</f>
        <v>4236.72</v>
      </c>
      <c r="X223" s="180">
        <f t="shared" si="250"/>
        <v>12.989143044587937</v>
      </c>
      <c r="Y223" s="217">
        <f t="shared" si="252"/>
        <v>17.018685006421698</v>
      </c>
      <c r="Z223" s="180">
        <f>SUM(H214:H223)</f>
        <v>141161.20000000001</v>
      </c>
      <c r="AA223" s="180">
        <f t="shared" si="246"/>
        <v>12.065304079742578</v>
      </c>
      <c r="AB223" s="180">
        <f t="shared" si="253"/>
        <v>11.084888641021418</v>
      </c>
      <c r="AC223" s="182">
        <f>SUM(N214:N223)</f>
        <v>217379.8</v>
      </c>
      <c r="AD223" s="180">
        <f t="shared" si="247"/>
        <v>12.26744238593065</v>
      </c>
      <c r="AE223" s="180">
        <f t="shared" si="254"/>
        <v>13.969526938472022</v>
      </c>
    </row>
    <row r="224" spans="1:31" s="60" customFormat="1" ht="12" customHeight="1">
      <c r="A224" s="626"/>
      <c r="B224" s="301">
        <v>11</v>
      </c>
      <c r="C224" s="45" t="s">
        <v>31</v>
      </c>
      <c r="D224" s="315"/>
      <c r="E224" s="178">
        <v>522.86</v>
      </c>
      <c r="F224" s="178">
        <f t="shared" si="255"/>
        <v>2.0015606710885647</v>
      </c>
      <c r="G224" s="229">
        <f t="shared" si="256"/>
        <v>22.206380740913879</v>
      </c>
      <c r="H224" s="178">
        <v>15628.02</v>
      </c>
      <c r="I224" s="178">
        <f t="shared" si="257"/>
        <v>2.830398490313768</v>
      </c>
      <c r="J224" s="226">
        <f t="shared" si="258"/>
        <v>5.3735875925254195</v>
      </c>
      <c r="K224" s="178">
        <v>627.1</v>
      </c>
      <c r="L224" s="178">
        <f t="shared" si="259"/>
        <v>28.754747972487426</v>
      </c>
      <c r="M224" s="229">
        <f t="shared" si="260"/>
        <v>60.819613273837007</v>
      </c>
      <c r="N224" s="178">
        <v>23894.89</v>
      </c>
      <c r="O224" s="178">
        <f t="shared" si="261"/>
        <v>0.5971443667234233</v>
      </c>
      <c r="P224" s="226">
        <f t="shared" si="262"/>
        <v>8.6354066219938694</v>
      </c>
      <c r="Q224" s="230">
        <f t="shared" si="248"/>
        <v>83.377451762079417</v>
      </c>
      <c r="R224" s="183">
        <v>63.242283165675119</v>
      </c>
      <c r="S224" s="209"/>
      <c r="T224" s="178">
        <f>SUM(E214:E224)</f>
        <v>5127</v>
      </c>
      <c r="U224" s="178">
        <f t="shared" si="249"/>
        <v>11.356301068169072</v>
      </c>
      <c r="V224" s="178">
        <f t="shared" si="251"/>
        <v>13.403612459135328</v>
      </c>
      <c r="W224" s="183">
        <f>SUM(K214:K224)</f>
        <v>4863.8200000000006</v>
      </c>
      <c r="X224" s="178">
        <f t="shared" si="250"/>
        <v>14.801544591098793</v>
      </c>
      <c r="Y224" s="207">
        <f t="shared" si="252"/>
        <v>21.277449887669619</v>
      </c>
      <c r="Z224" s="178">
        <f>SUM(H214:H224)</f>
        <v>156789.22</v>
      </c>
      <c r="AA224" s="178">
        <f t="shared" si="246"/>
        <v>11.071045018036108</v>
      </c>
      <c r="AB224" s="178">
        <f t="shared" si="253"/>
        <v>10.487982443041744</v>
      </c>
      <c r="AC224" s="183">
        <f>SUM(N214:N224)</f>
        <v>241274.69</v>
      </c>
      <c r="AD224" s="178">
        <f t="shared" si="247"/>
        <v>10.992231108870287</v>
      </c>
      <c r="AE224" s="178">
        <f t="shared" si="254"/>
        <v>13.418000079067195</v>
      </c>
    </row>
    <row r="225" spans="1:31" s="60" customFormat="1" ht="12" customHeight="1">
      <c r="A225" s="627"/>
      <c r="B225" s="302">
        <v>12</v>
      </c>
      <c r="C225" s="93" t="s">
        <v>32</v>
      </c>
      <c r="D225" s="316"/>
      <c r="E225" s="179">
        <v>368.75</v>
      </c>
      <c r="F225" s="179">
        <f t="shared" si="255"/>
        <v>-29.474429101480325</v>
      </c>
      <c r="G225" s="231">
        <f t="shared" si="256"/>
        <v>-1.2109197095935831</v>
      </c>
      <c r="H225" s="179">
        <v>13649.4</v>
      </c>
      <c r="I225" s="179">
        <f t="shared" si="257"/>
        <v>-12.660720935857517</v>
      </c>
      <c r="J225" s="227">
        <f t="shared" si="258"/>
        <v>4.2048704367330103</v>
      </c>
      <c r="K225" s="179">
        <v>386.81</v>
      </c>
      <c r="L225" s="179">
        <f t="shared" si="259"/>
        <v>-38.317652686971783</v>
      </c>
      <c r="M225" s="231">
        <f t="shared" si="260"/>
        <v>7.8907731786232338</v>
      </c>
      <c r="N225" s="179">
        <v>21412.5</v>
      </c>
      <c r="O225" s="179">
        <f t="shared" si="261"/>
        <v>-10.388790239251989</v>
      </c>
      <c r="P225" s="227">
        <f t="shared" si="262"/>
        <v>5.8769429315242538</v>
      </c>
      <c r="Q225" s="232">
        <f t="shared" si="248"/>
        <v>95.3310410795998</v>
      </c>
      <c r="R225" s="181">
        <v>69.448387192468246</v>
      </c>
      <c r="S225" s="209"/>
      <c r="T225" s="179">
        <f>SUM(E214:E225)</f>
        <v>5495.75</v>
      </c>
      <c r="U225" s="179">
        <f t="shared" si="249"/>
        <v>7.1923151940705976</v>
      </c>
      <c r="V225" s="179">
        <f t="shared" si="251"/>
        <v>12.289014341201664</v>
      </c>
      <c r="W225" s="181">
        <f>SUM(K214:K225)</f>
        <v>5250.630000000001</v>
      </c>
      <c r="X225" s="179">
        <f t="shared" si="250"/>
        <v>7.9528025296988769</v>
      </c>
      <c r="Y225" s="212">
        <f t="shared" si="252"/>
        <v>20.178942140210275</v>
      </c>
      <c r="Z225" s="179">
        <f>SUM(H214:H225)</f>
        <v>170438.62</v>
      </c>
      <c r="AA225" s="179">
        <f t="shared" si="246"/>
        <v>8.7055729979395267</v>
      </c>
      <c r="AB225" s="179">
        <f t="shared" si="253"/>
        <v>9.9570303490699388</v>
      </c>
      <c r="AC225" s="181">
        <f>SUM(N214:N225)</f>
        <v>262687.19</v>
      </c>
      <c r="AD225" s="179">
        <f t="shared" si="247"/>
        <v>8.8747394100889831</v>
      </c>
      <c r="AE225" s="179">
        <f t="shared" si="254"/>
        <v>12.763322925862862</v>
      </c>
    </row>
    <row r="226" spans="1:31" s="60" customFormat="1" ht="12" customHeight="1">
      <c r="A226" s="623">
        <v>2007</v>
      </c>
      <c r="B226" s="303">
        <v>1</v>
      </c>
      <c r="C226" s="152" t="s">
        <v>21</v>
      </c>
      <c r="D226" s="317"/>
      <c r="E226" s="180">
        <v>457.33</v>
      </c>
      <c r="F226" s="180">
        <f t="shared" si="255"/>
        <v>24.021694915254233</v>
      </c>
      <c r="G226" s="233">
        <f t="shared" si="256"/>
        <v>11.767437313651685</v>
      </c>
      <c r="H226" s="180">
        <v>14401.7</v>
      </c>
      <c r="I226" s="180">
        <f t="shared" si="257"/>
        <v>5.5115975793807781</v>
      </c>
      <c r="J226" s="225">
        <f t="shared" si="258"/>
        <v>7.0479800795332226</v>
      </c>
      <c r="K226" s="180">
        <v>480.56</v>
      </c>
      <c r="L226" s="180">
        <f t="shared" si="259"/>
        <v>24.236705359220288</v>
      </c>
      <c r="M226" s="233">
        <f t="shared" si="260"/>
        <v>15.591475441381641</v>
      </c>
      <c r="N226" s="180">
        <v>22331.48</v>
      </c>
      <c r="O226" s="180">
        <f t="shared" si="261"/>
        <v>4.2917921774664247</v>
      </c>
      <c r="P226" s="225">
        <f t="shared" si="262"/>
        <v>11.448211706626665</v>
      </c>
      <c r="Q226" s="230">
        <f t="shared" si="248"/>
        <v>95.166056267687694</v>
      </c>
      <c r="R226" s="183">
        <v>64.692875133249089</v>
      </c>
      <c r="S226" s="209"/>
      <c r="T226" s="180">
        <f>SUM(E226:E226)</f>
        <v>457.33</v>
      </c>
      <c r="U226" s="180">
        <f t="shared" si="249"/>
        <v>-91.678478824546232</v>
      </c>
      <c r="V226" s="180">
        <f t="shared" si="251"/>
        <v>11.767437313651685</v>
      </c>
      <c r="W226" s="182">
        <f>SUM(K226:K226)</f>
        <v>480.56</v>
      </c>
      <c r="X226" s="180">
        <f t="shared" si="250"/>
        <v>-90.847574481538402</v>
      </c>
      <c r="Y226" s="217">
        <f t="shared" si="252"/>
        <v>15.591475441381641</v>
      </c>
      <c r="Z226" s="180">
        <f>H226</f>
        <v>14401.7</v>
      </c>
      <c r="AA226" s="180">
        <f t="shared" si="246"/>
        <v>-91.550213208719939</v>
      </c>
      <c r="AB226" s="180">
        <f t="shared" si="253"/>
        <v>7.0479800795332226</v>
      </c>
      <c r="AC226" s="182">
        <f>N226</f>
        <v>22331.48</v>
      </c>
      <c r="AD226" s="180">
        <f t="shared" si="247"/>
        <v>-91.498831747372222</v>
      </c>
      <c r="AE226" s="180">
        <f t="shared" si="254"/>
        <v>11.448211706626665</v>
      </c>
    </row>
    <row r="227" spans="1:31" s="60" customFormat="1" ht="12" customHeight="1">
      <c r="A227" s="626"/>
      <c r="B227" s="301">
        <v>2</v>
      </c>
      <c r="C227" s="45" t="s">
        <v>37</v>
      </c>
      <c r="D227" s="315"/>
      <c r="E227" s="178">
        <v>490.06</v>
      </c>
      <c r="F227" s="178">
        <f t="shared" si="255"/>
        <v>7.1567577023156081</v>
      </c>
      <c r="G227" s="229">
        <f t="shared" si="256"/>
        <v>6.3821473537967188</v>
      </c>
      <c r="H227" s="178">
        <v>15216.84</v>
      </c>
      <c r="I227" s="178">
        <f t="shared" si="257"/>
        <v>5.6600262469014062</v>
      </c>
      <c r="J227" s="226">
        <f t="shared" si="258"/>
        <v>11.134043658018754</v>
      </c>
      <c r="K227" s="178">
        <v>489.36</v>
      </c>
      <c r="L227" s="178">
        <f t="shared" si="259"/>
        <v>1.8311969369069425</v>
      </c>
      <c r="M227" s="229">
        <f t="shared" si="260"/>
        <v>14.631061138439927</v>
      </c>
      <c r="N227" s="178">
        <v>22498.04</v>
      </c>
      <c r="O227" s="178">
        <f t="shared" si="261"/>
        <v>0.74585293943796316</v>
      </c>
      <c r="P227" s="226">
        <f t="shared" si="262"/>
        <v>8.8433491645666162</v>
      </c>
      <c r="Q227" s="230">
        <f t="shared" si="248"/>
        <v>100.14304397580514</v>
      </c>
      <c r="R227" s="183">
        <v>68.324235665805531</v>
      </c>
      <c r="S227" s="209"/>
      <c r="T227" s="178">
        <f>SUM(E226:E227)</f>
        <v>947.39</v>
      </c>
      <c r="U227" s="178">
        <f t="shared" si="249"/>
        <v>107.15675770231563</v>
      </c>
      <c r="V227" s="178">
        <f t="shared" si="251"/>
        <v>8.9154327232594532</v>
      </c>
      <c r="W227" s="183">
        <f>SUM(K226:K227)</f>
        <v>969.92000000000007</v>
      </c>
      <c r="X227" s="178">
        <f t="shared" si="250"/>
        <v>101.83119693690696</v>
      </c>
      <c r="Y227" s="207">
        <f t="shared" si="252"/>
        <v>15.104908383176685</v>
      </c>
      <c r="Z227" s="178">
        <f>SUM(H226:H227)</f>
        <v>29618.54</v>
      </c>
      <c r="AA227" s="178">
        <f t="shared" si="246"/>
        <v>105.66002624690141</v>
      </c>
      <c r="AB227" s="178">
        <f t="shared" si="253"/>
        <v>9.1089865367903542</v>
      </c>
      <c r="AC227" s="183">
        <f>SUM(N226:N227)</f>
        <v>44829.520000000004</v>
      </c>
      <c r="AD227" s="178">
        <f t="shared" si="247"/>
        <v>100.74585293943797</v>
      </c>
      <c r="AE227" s="178">
        <f t="shared" si="254"/>
        <v>10.125541513695824</v>
      </c>
    </row>
    <row r="228" spans="1:31" s="60" customFormat="1" ht="12" customHeight="1">
      <c r="A228" s="626"/>
      <c r="B228" s="301">
        <v>3</v>
      </c>
      <c r="C228" s="93" t="s">
        <v>38</v>
      </c>
      <c r="D228" s="316"/>
      <c r="E228" s="179">
        <v>539.42999999999995</v>
      </c>
      <c r="F228" s="179">
        <f t="shared" si="255"/>
        <v>10.074276619189471</v>
      </c>
      <c r="G228" s="231">
        <f t="shared" si="256"/>
        <v>12.259635394988756</v>
      </c>
      <c r="H228" s="179">
        <v>17375.310000000001</v>
      </c>
      <c r="I228" s="179">
        <f t="shared" si="257"/>
        <v>14.184745321630521</v>
      </c>
      <c r="J228" s="227">
        <f t="shared" si="258"/>
        <v>10.355933613595347</v>
      </c>
      <c r="K228" s="179">
        <v>506.61</v>
      </c>
      <c r="L228" s="179">
        <f t="shared" si="259"/>
        <v>3.5250122609122192</v>
      </c>
      <c r="M228" s="231">
        <f t="shared" si="260"/>
        <v>5.1887380092188851</v>
      </c>
      <c r="N228" s="179">
        <v>25079</v>
      </c>
      <c r="O228" s="179">
        <f t="shared" si="261"/>
        <v>11.471932666134466</v>
      </c>
      <c r="P228" s="227">
        <f t="shared" si="262"/>
        <v>5.3788643083774179</v>
      </c>
      <c r="Q228" s="232">
        <f t="shared" si="248"/>
        <v>106.4783561319358</v>
      </c>
      <c r="R228" s="181">
        <v>67.625996961156247</v>
      </c>
      <c r="S228" s="209"/>
      <c r="T228" s="179">
        <f>SUM(E226:E228)</f>
        <v>1486.82</v>
      </c>
      <c r="U228" s="179">
        <f t="shared" si="249"/>
        <v>56.93853640000421</v>
      </c>
      <c r="V228" s="179">
        <f t="shared" si="251"/>
        <v>10.105453360585305</v>
      </c>
      <c r="W228" s="181">
        <f>SUM(K226:K228)</f>
        <v>1476.5300000000002</v>
      </c>
      <c r="X228" s="179">
        <f t="shared" si="250"/>
        <v>52.232142857142861</v>
      </c>
      <c r="Y228" s="212">
        <f t="shared" si="252"/>
        <v>11.498497273949248</v>
      </c>
      <c r="Z228" s="179">
        <f>SUM(H226:H228)</f>
        <v>46993.850000000006</v>
      </c>
      <c r="AA228" s="179">
        <f t="shared" si="246"/>
        <v>58.663627579212218</v>
      </c>
      <c r="AB228" s="179">
        <f t="shared" si="253"/>
        <v>9.5667304412946343</v>
      </c>
      <c r="AC228" s="181">
        <f>SUM(N226:N228)</f>
        <v>69908.52</v>
      </c>
      <c r="AD228" s="179">
        <f t="shared" si="247"/>
        <v>55.943048241426617</v>
      </c>
      <c r="AE228" s="179">
        <f t="shared" si="254"/>
        <v>8.3743136742414173</v>
      </c>
    </row>
    <row r="229" spans="1:31" s="60" customFormat="1" ht="12" customHeight="1">
      <c r="A229" s="626"/>
      <c r="B229" s="301">
        <v>4</v>
      </c>
      <c r="C229" s="152" t="s">
        <v>24</v>
      </c>
      <c r="D229" s="317"/>
      <c r="E229" s="180">
        <v>387.73</v>
      </c>
      <c r="F229" s="180">
        <f t="shared" si="255"/>
        <v>-28.122277218545488</v>
      </c>
      <c r="G229" s="233">
        <f t="shared" si="256"/>
        <v>-0.24954978132234462</v>
      </c>
      <c r="H229" s="180">
        <v>14251.29</v>
      </c>
      <c r="I229" s="180">
        <f t="shared" si="257"/>
        <v>-17.979650435013827</v>
      </c>
      <c r="J229" s="225">
        <f t="shared" si="258"/>
        <v>7.9452642071513147</v>
      </c>
      <c r="K229" s="180">
        <v>412.02</v>
      </c>
      <c r="L229" s="180">
        <f t="shared" si="259"/>
        <v>-18.671167170012438</v>
      </c>
      <c r="M229" s="233">
        <f t="shared" si="260"/>
        <v>13.024633785044148</v>
      </c>
      <c r="N229" s="180">
        <v>22246.47</v>
      </c>
      <c r="O229" s="180">
        <f t="shared" si="261"/>
        <v>-11.294429602456235</v>
      </c>
      <c r="P229" s="225">
        <f t="shared" si="262"/>
        <v>9.3395726577221616</v>
      </c>
      <c r="Q229" s="230">
        <f t="shared" si="248"/>
        <v>94.104655113829438</v>
      </c>
      <c r="R229" s="183">
        <v>65.275261797905614</v>
      </c>
      <c r="S229" s="209"/>
      <c r="T229" s="180">
        <f>SUM(E226:E229)</f>
        <v>1874.55</v>
      </c>
      <c r="U229" s="180">
        <f t="shared" si="249"/>
        <v>26.077803634602702</v>
      </c>
      <c r="V229" s="180">
        <f t="shared" si="251"/>
        <v>7.7909905351166486</v>
      </c>
      <c r="W229" s="182">
        <f>SUM(K226:K229)</f>
        <v>1888.5500000000002</v>
      </c>
      <c r="X229" s="180">
        <f t="shared" si="250"/>
        <v>27.904614196799237</v>
      </c>
      <c r="Y229" s="217">
        <f t="shared" si="252"/>
        <v>11.827925153955476</v>
      </c>
      <c r="Z229" s="180">
        <f>SUM(H226:H229)</f>
        <v>61245.140000000007</v>
      </c>
      <c r="AA229" s="180">
        <f t="shared" si="246"/>
        <v>30.325861788297836</v>
      </c>
      <c r="AB229" s="180">
        <f t="shared" si="253"/>
        <v>9.1850936704166877</v>
      </c>
      <c r="AC229" s="182">
        <f>SUM(N226:N229)</f>
        <v>92154.99</v>
      </c>
      <c r="AD229" s="180">
        <f t="shared" si="247"/>
        <v>31.822258574491347</v>
      </c>
      <c r="AE229" s="180">
        <f t="shared" si="254"/>
        <v>8.605766035188477</v>
      </c>
    </row>
    <row r="230" spans="1:31" s="60" customFormat="1" ht="12" customHeight="1">
      <c r="A230" s="626"/>
      <c r="B230" s="301">
        <v>5</v>
      </c>
      <c r="C230" s="45" t="s">
        <v>25</v>
      </c>
      <c r="D230" s="315"/>
      <c r="E230" s="178">
        <v>523.16999999999996</v>
      </c>
      <c r="F230" s="178">
        <f t="shared" si="255"/>
        <v>34.931524514481715</v>
      </c>
      <c r="G230" s="229">
        <f t="shared" si="256"/>
        <v>5.0246918536957397</v>
      </c>
      <c r="H230" s="178">
        <v>16668.099999999999</v>
      </c>
      <c r="I230" s="178">
        <f t="shared" si="257"/>
        <v>16.958534981745487</v>
      </c>
      <c r="J230" s="226">
        <f t="shared" si="258"/>
        <v>6.672221678240664</v>
      </c>
      <c r="K230" s="178">
        <v>467.57</v>
      </c>
      <c r="L230" s="178">
        <f t="shared" si="259"/>
        <v>13.482355225474496</v>
      </c>
      <c r="M230" s="229">
        <f t="shared" si="260"/>
        <v>-2.8466349450412376</v>
      </c>
      <c r="N230" s="178">
        <v>24740.7</v>
      </c>
      <c r="O230" s="178">
        <f t="shared" si="261"/>
        <v>11.211801243073616</v>
      </c>
      <c r="P230" s="226">
        <f t="shared" si="262"/>
        <v>4.5463707504940887</v>
      </c>
      <c r="Q230" s="230">
        <f t="shared" si="248"/>
        <v>111.89126761768291</v>
      </c>
      <c r="R230" s="183">
        <v>66.904880541527817</v>
      </c>
      <c r="S230" s="209"/>
      <c r="T230" s="178">
        <f>SUM(E226:E230)</f>
        <v>2397.7199999999998</v>
      </c>
      <c r="U230" s="178">
        <f t="shared" si="249"/>
        <v>27.909098183564041</v>
      </c>
      <c r="V230" s="178">
        <f t="shared" si="251"/>
        <v>7.1750402288574877</v>
      </c>
      <c r="W230" s="183">
        <f>SUM(K226:K230)</f>
        <v>2356.1200000000003</v>
      </c>
      <c r="X230" s="178">
        <f t="shared" si="250"/>
        <v>24.758147785337957</v>
      </c>
      <c r="Y230" s="207">
        <f t="shared" si="252"/>
        <v>8.5734561557922362</v>
      </c>
      <c r="Z230" s="178">
        <f>SUM(H226:H230)</f>
        <v>77913.240000000005</v>
      </c>
      <c r="AA230" s="178">
        <f t="shared" si="246"/>
        <v>27.215383947199733</v>
      </c>
      <c r="AB230" s="178">
        <f t="shared" si="253"/>
        <v>8.6376063742566789</v>
      </c>
      <c r="AC230" s="183">
        <f>SUM(N226:N230)</f>
        <v>116895.69</v>
      </c>
      <c r="AD230" s="178">
        <f t="shared" si="247"/>
        <v>26.846837051363149</v>
      </c>
      <c r="AE230" s="178">
        <f t="shared" si="254"/>
        <v>7.7205193592152721</v>
      </c>
    </row>
    <row r="231" spans="1:31" s="60" customFormat="1" ht="12" customHeight="1">
      <c r="A231" s="626"/>
      <c r="B231" s="301">
        <v>6</v>
      </c>
      <c r="C231" s="93" t="s">
        <v>26</v>
      </c>
      <c r="D231" s="316"/>
      <c r="E231" s="178">
        <v>523.67999999999995</v>
      </c>
      <c r="F231" s="178">
        <f t="shared" si="255"/>
        <v>9.7482653821900911E-2</v>
      </c>
      <c r="G231" s="229">
        <f t="shared" si="256"/>
        <v>-11.177448353064911</v>
      </c>
      <c r="H231" s="178">
        <v>16377.16</v>
      </c>
      <c r="I231" s="178">
        <f t="shared" si="257"/>
        <v>-1.7454898878696334</v>
      </c>
      <c r="J231" s="226">
        <f t="shared" si="258"/>
        <v>6.5924338791014003</v>
      </c>
      <c r="K231" s="178">
        <v>458.19</v>
      </c>
      <c r="L231" s="178">
        <f t="shared" si="259"/>
        <v>-2.0061167311846373</v>
      </c>
      <c r="M231" s="229">
        <f t="shared" si="260"/>
        <v>-1.4920559843484615</v>
      </c>
      <c r="N231" s="178">
        <v>25132.94</v>
      </c>
      <c r="O231" s="178">
        <f t="shared" si="261"/>
        <v>1.5854038082996791</v>
      </c>
      <c r="P231" s="226">
        <f t="shared" si="262"/>
        <v>7.5679978771394429</v>
      </c>
      <c r="Q231" s="232">
        <f t="shared" si="248"/>
        <v>114.29319714528907</v>
      </c>
      <c r="R231" s="181">
        <v>65.953985426848888</v>
      </c>
      <c r="S231" s="209"/>
      <c r="T231" s="178">
        <f>SUM(E226:E231)</f>
        <v>2921.3999999999996</v>
      </c>
      <c r="U231" s="178">
        <f t="shared" si="249"/>
        <v>21.840748711275705</v>
      </c>
      <c r="V231" s="178">
        <f t="shared" si="251"/>
        <v>3.3472714537388537</v>
      </c>
      <c r="W231" s="183">
        <f>SUM(K226:K231)</f>
        <v>2814.3100000000004</v>
      </c>
      <c r="X231" s="178">
        <f t="shared" si="250"/>
        <v>19.446802369998139</v>
      </c>
      <c r="Y231" s="212">
        <f t="shared" si="252"/>
        <v>6.7968275652702026</v>
      </c>
      <c r="Z231" s="178">
        <f>SUM(H226:H231)</f>
        <v>94290.400000000009</v>
      </c>
      <c r="AA231" s="178">
        <f t="shared" si="246"/>
        <v>21.019739392175207</v>
      </c>
      <c r="AB231" s="178">
        <f t="shared" si="253"/>
        <v>8.2767702815115243</v>
      </c>
      <c r="AC231" s="183">
        <f>SUM(N226:N231)</f>
        <v>142028.63</v>
      </c>
      <c r="AD231" s="178">
        <f t="shared" si="247"/>
        <v>21.500313655704506</v>
      </c>
      <c r="AE231" s="178">
        <f t="shared" si="254"/>
        <v>7.693498148007305</v>
      </c>
    </row>
    <row r="232" spans="1:31" s="60" customFormat="1" ht="12" customHeight="1">
      <c r="A232" s="626"/>
      <c r="B232" s="301">
        <v>7</v>
      </c>
      <c r="C232" s="152" t="s">
        <v>27</v>
      </c>
      <c r="D232" s="317"/>
      <c r="E232" s="180">
        <v>432.38</v>
      </c>
      <c r="F232" s="180">
        <f t="shared" si="255"/>
        <v>-17.434311029636408</v>
      </c>
      <c r="G232" s="233">
        <f t="shared" si="256"/>
        <v>11.527251154272733</v>
      </c>
      <c r="H232" s="180">
        <v>16061.2</v>
      </c>
      <c r="I232" s="180">
        <f t="shared" si="257"/>
        <v>-1.9292722303500653</v>
      </c>
      <c r="J232" s="225">
        <f t="shared" si="258"/>
        <v>18.188655031178591</v>
      </c>
      <c r="K232" s="180">
        <v>396.28</v>
      </c>
      <c r="L232" s="180">
        <f t="shared" si="259"/>
        <v>-13.511861891355114</v>
      </c>
      <c r="M232" s="233">
        <f t="shared" si="260"/>
        <v>9.8367471382244442</v>
      </c>
      <c r="N232" s="180">
        <v>24758.27</v>
      </c>
      <c r="O232" s="180">
        <f t="shared" si="261"/>
        <v>-1.4907527730540049</v>
      </c>
      <c r="P232" s="225">
        <f t="shared" si="262"/>
        <v>18.715548028493735</v>
      </c>
      <c r="Q232" s="230">
        <f t="shared" si="248"/>
        <v>109.10972039971738</v>
      </c>
      <c r="R232" s="183">
        <v>63.885961003442901</v>
      </c>
      <c r="S232" s="209"/>
      <c r="T232" s="180">
        <f>SUM(E226:E232)</f>
        <v>3353.7799999999997</v>
      </c>
      <c r="U232" s="180">
        <f t="shared" si="249"/>
        <v>14.800438146094352</v>
      </c>
      <c r="V232" s="180">
        <f t="shared" si="251"/>
        <v>4.3338404153717258</v>
      </c>
      <c r="W232" s="182">
        <f>SUM(K226:K232)</f>
        <v>3210.59</v>
      </c>
      <c r="X232" s="180">
        <f t="shared" si="250"/>
        <v>14.080893718176025</v>
      </c>
      <c r="Y232" s="217">
        <f t="shared" si="252"/>
        <v>7.1629077533636787</v>
      </c>
      <c r="Z232" s="180">
        <f>SUM(H226:H232)</f>
        <v>110351.6</v>
      </c>
      <c r="AA232" s="180">
        <f t="shared" si="246"/>
        <v>17.033759534374649</v>
      </c>
      <c r="AB232" s="180">
        <f t="shared" si="253"/>
        <v>9.6147477427238606</v>
      </c>
      <c r="AC232" s="182">
        <f>SUM(N226:N232)</f>
        <v>166786.9</v>
      </c>
      <c r="AD232" s="180">
        <f t="shared" si="247"/>
        <v>17.431886796345196</v>
      </c>
      <c r="AE232" s="180">
        <f t="shared" si="254"/>
        <v>9.1984745843830318</v>
      </c>
    </row>
    <row r="233" spans="1:31" s="60" customFormat="1" ht="12" customHeight="1">
      <c r="A233" s="626"/>
      <c r="B233" s="301">
        <v>8</v>
      </c>
      <c r="C233" s="45" t="s">
        <v>28</v>
      </c>
      <c r="D233" s="315"/>
      <c r="E233" s="178">
        <v>425.33</v>
      </c>
      <c r="F233" s="178">
        <f t="shared" si="255"/>
        <v>-1.6305101993616788</v>
      </c>
      <c r="G233" s="229">
        <f t="shared" si="256"/>
        <v>26.722083184364198</v>
      </c>
      <c r="H233" s="178">
        <v>12026.75</v>
      </c>
      <c r="I233" s="178">
        <f t="shared" si="257"/>
        <v>-25.119231439742983</v>
      </c>
      <c r="J233" s="226">
        <f t="shared" si="258"/>
        <v>8.7688882136100155</v>
      </c>
      <c r="K233" s="178">
        <v>323.72000000000003</v>
      </c>
      <c r="L233" s="178">
        <f t="shared" si="259"/>
        <v>-18.310285656606428</v>
      </c>
      <c r="M233" s="229">
        <f t="shared" si="260"/>
        <v>4.7841004725836855</v>
      </c>
      <c r="N233" s="178">
        <v>19909.12</v>
      </c>
      <c r="O233" s="178">
        <f t="shared" si="261"/>
        <v>-19.585980765215027</v>
      </c>
      <c r="P233" s="226">
        <f t="shared" si="262"/>
        <v>6.0278794818197534</v>
      </c>
      <c r="Q233" s="230">
        <f t="shared" si="248"/>
        <v>131.38823674780673</v>
      </c>
      <c r="R233" s="183">
        <v>60.792807275187741</v>
      </c>
      <c r="S233" s="209"/>
      <c r="T233" s="178">
        <f>SUM(E226:E233)</f>
        <v>3779.1099999999997</v>
      </c>
      <c r="U233" s="178">
        <f t="shared" si="249"/>
        <v>12.682107949835707</v>
      </c>
      <c r="V233" s="178">
        <f t="shared" si="251"/>
        <v>6.4505043505693971</v>
      </c>
      <c r="W233" s="183">
        <f>SUM(K226:K233)</f>
        <v>3534.3100000000004</v>
      </c>
      <c r="X233" s="178">
        <f t="shared" si="250"/>
        <v>10.082881962505352</v>
      </c>
      <c r="Y233" s="207">
        <f t="shared" si="252"/>
        <v>6.9405403442735825</v>
      </c>
      <c r="Z233" s="178">
        <f>SUM(H226:H233)</f>
        <v>122378.35</v>
      </c>
      <c r="AA233" s="178">
        <f t="shared" si="246"/>
        <v>10.898573287564473</v>
      </c>
      <c r="AB233" s="178">
        <f t="shared" si="253"/>
        <v>9.5310382998634822</v>
      </c>
      <c r="AC233" s="183">
        <f>SUM(N226:N233)</f>
        <v>186696.02</v>
      </c>
      <c r="AD233" s="178">
        <f t="shared" si="247"/>
        <v>11.936860748655921</v>
      </c>
      <c r="AE233" s="178">
        <f t="shared" si="254"/>
        <v>8.8513610266738532</v>
      </c>
    </row>
    <row r="234" spans="1:31" s="60" customFormat="1" ht="12" customHeight="1">
      <c r="A234" s="626"/>
      <c r="B234" s="301">
        <v>9</v>
      </c>
      <c r="C234" s="93" t="s">
        <v>29</v>
      </c>
      <c r="D234" s="316"/>
      <c r="E234" s="179">
        <v>579.94000000000005</v>
      </c>
      <c r="F234" s="179">
        <f t="shared" si="255"/>
        <v>36.350598358921317</v>
      </c>
      <c r="G234" s="231">
        <f t="shared" si="256"/>
        <v>7.1126461407753805</v>
      </c>
      <c r="H234" s="179">
        <v>14848.42</v>
      </c>
      <c r="I234" s="179">
        <f t="shared" si="257"/>
        <v>23.461616812522081</v>
      </c>
      <c r="J234" s="227">
        <f t="shared" si="258"/>
        <v>4.3168591172098258</v>
      </c>
      <c r="K234" s="179">
        <v>479.04</v>
      </c>
      <c r="L234" s="179">
        <f t="shared" si="259"/>
        <v>47.979735573952787</v>
      </c>
      <c r="M234" s="231">
        <f t="shared" si="260"/>
        <v>7.71237127310338</v>
      </c>
      <c r="N234" s="179">
        <v>23760.18</v>
      </c>
      <c r="O234" s="179">
        <f t="shared" si="261"/>
        <v>19.34319548026231</v>
      </c>
      <c r="P234" s="227">
        <f t="shared" si="262"/>
        <v>7.453246207621067</v>
      </c>
      <c r="Q234" s="232">
        <f t="shared" ref="Q234:Q252" si="263">E234/K234*100</f>
        <v>121.06295925183701</v>
      </c>
      <c r="R234" s="181">
        <v>63.924888009949619</v>
      </c>
      <c r="S234" s="209"/>
      <c r="T234" s="179">
        <f>SUM(E226:E234)</f>
        <v>4359.0499999999993</v>
      </c>
      <c r="U234" s="179">
        <f t="shared" si="249"/>
        <v>15.345941240133243</v>
      </c>
      <c r="V234" s="179">
        <f t="shared" si="251"/>
        <v>6.538125009165241</v>
      </c>
      <c r="W234" s="181">
        <f>SUM(K226:K234)</f>
        <v>4013.3500000000004</v>
      </c>
      <c r="X234" s="179">
        <f t="shared" si="250"/>
        <v>13.553989321819525</v>
      </c>
      <c r="Y234" s="212">
        <f t="shared" si="252"/>
        <v>7.03208549018981</v>
      </c>
      <c r="Z234" s="179">
        <f>SUM(H226:H234)</f>
        <v>137226.77000000002</v>
      </c>
      <c r="AA234" s="179">
        <f t="shared" si="246"/>
        <v>12.13320820226782</v>
      </c>
      <c r="AB234" s="179">
        <f t="shared" si="253"/>
        <v>8.9418318059842008</v>
      </c>
      <c r="AC234" s="181">
        <f>SUM(N226:N234)</f>
        <v>210456.19999999998</v>
      </c>
      <c r="AD234" s="179">
        <f t="shared" si="247"/>
        <v>12.726666588821756</v>
      </c>
      <c r="AE234" s="179">
        <f t="shared" si="254"/>
        <v>8.6916967825984681</v>
      </c>
    </row>
    <row r="235" spans="1:31" s="60" customFormat="1" ht="12" customHeight="1">
      <c r="A235" s="626"/>
      <c r="B235" s="301">
        <v>10</v>
      </c>
      <c r="C235" s="152" t="s">
        <v>30</v>
      </c>
      <c r="D235" s="317"/>
      <c r="E235" s="180">
        <v>510.01</v>
      </c>
      <c r="F235" s="180">
        <f t="shared" si="255"/>
        <v>-12.058143945925448</v>
      </c>
      <c r="G235" s="233">
        <f t="shared" si="256"/>
        <v>-0.50526726492392537</v>
      </c>
      <c r="H235" s="180">
        <v>17303.55</v>
      </c>
      <c r="I235" s="180">
        <f t="shared" si="257"/>
        <v>16.534621192019074</v>
      </c>
      <c r="J235" s="225">
        <f t="shared" si="258"/>
        <v>13.855174346914612</v>
      </c>
      <c r="K235" s="180">
        <v>456.52</v>
      </c>
      <c r="L235" s="180">
        <f t="shared" si="259"/>
        <v>-4.7010688042752218</v>
      </c>
      <c r="M235" s="233">
        <f t="shared" si="260"/>
        <v>-6.2683502720459972</v>
      </c>
      <c r="N235" s="180">
        <v>26536.3</v>
      </c>
      <c r="O235" s="180">
        <f t="shared" si="261"/>
        <v>11.683918219474766</v>
      </c>
      <c r="P235" s="225">
        <f t="shared" si="262"/>
        <v>11.717442602107941</v>
      </c>
      <c r="Q235" s="230">
        <f t="shared" si="263"/>
        <v>111.71690177867345</v>
      </c>
      <c r="R235" s="183">
        <v>64.214160409137705</v>
      </c>
      <c r="S235" s="209"/>
      <c r="T235" s="180">
        <f>SUM(E226:E235)</f>
        <v>4869.0599999999995</v>
      </c>
      <c r="U235" s="180">
        <f t="shared" ref="U235:U252" si="264">((T235/T234)-1)*100</f>
        <v>11.700026381895135</v>
      </c>
      <c r="V235" s="180">
        <f t="shared" si="251"/>
        <v>5.7539518780923116</v>
      </c>
      <c r="W235" s="182">
        <f>SUM(K226:K235)</f>
        <v>4469.8700000000008</v>
      </c>
      <c r="X235" s="180">
        <f t="shared" ref="X235:X252" si="265">((W235/W234)-1)*100</f>
        <v>11.375035817957579</v>
      </c>
      <c r="Y235" s="217">
        <f t="shared" si="252"/>
        <v>5.5030778526784951</v>
      </c>
      <c r="Z235" s="180">
        <f>SUM(H226:H235)</f>
        <v>154530.32</v>
      </c>
      <c r="AA235" s="180">
        <f t="shared" si="246"/>
        <v>12.609456595094382</v>
      </c>
      <c r="AB235" s="180">
        <f t="shared" si="253"/>
        <v>9.4708177601210419</v>
      </c>
      <c r="AC235" s="182">
        <f>SUM(N226:N235)</f>
        <v>236992.49999999997</v>
      </c>
      <c r="AD235" s="180">
        <f t="shared" si="247"/>
        <v>12.608941908102489</v>
      </c>
      <c r="AE235" s="180">
        <f t="shared" si="254"/>
        <v>9.0223194611458659</v>
      </c>
    </row>
    <row r="236" spans="1:31" s="60" customFormat="1" ht="12" customHeight="1">
      <c r="A236" s="626"/>
      <c r="B236" s="301">
        <v>11</v>
      </c>
      <c r="C236" s="45" t="s">
        <v>31</v>
      </c>
      <c r="D236" s="315"/>
      <c r="E236" s="178">
        <v>531.97</v>
      </c>
      <c r="F236" s="178">
        <f t="shared" si="255"/>
        <v>4.3057979255308743</v>
      </c>
      <c r="G236" s="229">
        <f t="shared" si="256"/>
        <v>1.7423402057912263</v>
      </c>
      <c r="H236" s="178">
        <v>16948.97</v>
      </c>
      <c r="I236" s="178">
        <f t="shared" si="257"/>
        <v>-2.0491748802991205</v>
      </c>
      <c r="J236" s="226">
        <f t="shared" si="258"/>
        <v>8.4524463111769865</v>
      </c>
      <c r="K236" s="178">
        <v>420.51</v>
      </c>
      <c r="L236" s="178">
        <f t="shared" si="259"/>
        <v>-7.8879348111802301</v>
      </c>
      <c r="M236" s="229">
        <f t="shared" si="260"/>
        <v>-32.943709137298683</v>
      </c>
      <c r="N236" s="178">
        <v>25197.52</v>
      </c>
      <c r="O236" s="178">
        <f t="shared" si="261"/>
        <v>-5.0450891797273911</v>
      </c>
      <c r="P236" s="226">
        <f t="shared" si="262"/>
        <v>5.4515002998549056</v>
      </c>
      <c r="Q236" s="230">
        <f t="shared" si="263"/>
        <v>126.50590949085637</v>
      </c>
      <c r="R236" s="183">
        <v>65.572906914418155</v>
      </c>
      <c r="S236" s="209"/>
      <c r="T236" s="178">
        <f>SUM(E226:E236)</f>
        <v>5401.03</v>
      </c>
      <c r="U236" s="178">
        <f t="shared" si="264"/>
        <v>10.925517451006982</v>
      </c>
      <c r="V236" s="178">
        <f t="shared" si="251"/>
        <v>5.3448410376438327</v>
      </c>
      <c r="W236" s="183">
        <f>SUM(K226:K236)</f>
        <v>4890.380000000001</v>
      </c>
      <c r="X236" s="178">
        <f t="shared" si="265"/>
        <v>9.407656151073752</v>
      </c>
      <c r="Y236" s="207">
        <f t="shared" si="252"/>
        <v>0.54607283986660704</v>
      </c>
      <c r="Z236" s="178">
        <f>SUM(H226:H236)</f>
        <v>171479.29</v>
      </c>
      <c r="AA236" s="178">
        <f t="shared" si="246"/>
        <v>10.968054683378647</v>
      </c>
      <c r="AB236" s="178">
        <f t="shared" si="253"/>
        <v>9.3693112319839464</v>
      </c>
      <c r="AC236" s="183">
        <f>SUM(N226:N236)</f>
        <v>262190.01999999996</v>
      </c>
      <c r="AD236" s="178">
        <f t="shared" si="247"/>
        <v>10.632201440973876</v>
      </c>
      <c r="AE236" s="178">
        <f t="shared" si="254"/>
        <v>8.6686796696329615</v>
      </c>
    </row>
    <row r="237" spans="1:31" s="60" customFormat="1" ht="12" customHeight="1">
      <c r="A237" s="627"/>
      <c r="B237" s="302">
        <v>12</v>
      </c>
      <c r="C237" s="93" t="s">
        <v>32</v>
      </c>
      <c r="D237" s="316"/>
      <c r="E237" s="179">
        <v>327.8</v>
      </c>
      <c r="F237" s="179">
        <f t="shared" si="255"/>
        <v>-38.379983833674835</v>
      </c>
      <c r="G237" s="231">
        <f t="shared" si="256"/>
        <v>-11.105084745762706</v>
      </c>
      <c r="H237" s="179">
        <v>13543.94</v>
      </c>
      <c r="I237" s="179">
        <f t="shared" si="257"/>
        <v>-20.089893368151579</v>
      </c>
      <c r="J237" s="227">
        <f t="shared" si="258"/>
        <v>-0.77263469456532174</v>
      </c>
      <c r="K237" s="179">
        <v>384.9</v>
      </c>
      <c r="L237" s="179">
        <f t="shared" si="259"/>
        <v>-8.4682885068131597</v>
      </c>
      <c r="M237" s="231">
        <f t="shared" si="260"/>
        <v>-0.49378247718518953</v>
      </c>
      <c r="N237" s="179">
        <v>22848.29</v>
      </c>
      <c r="O237" s="179">
        <f t="shared" si="261"/>
        <v>-9.3232587968974716</v>
      </c>
      <c r="P237" s="227">
        <f t="shared" si="262"/>
        <v>6.7053823701109128</v>
      </c>
      <c r="Q237" s="232">
        <f t="shared" si="263"/>
        <v>85.164977916341911</v>
      </c>
      <c r="R237" s="181">
        <v>59.073623780023865</v>
      </c>
      <c r="S237" s="209"/>
      <c r="T237" s="179">
        <f>SUM(E226:E237)</f>
        <v>5728.83</v>
      </c>
      <c r="U237" s="179">
        <f t="shared" si="264"/>
        <v>6.0692127242396365</v>
      </c>
      <c r="V237" s="179">
        <f t="shared" si="251"/>
        <v>4.2410953918937455</v>
      </c>
      <c r="W237" s="181">
        <f>SUM(K226:K237)</f>
        <v>5275.2800000000007</v>
      </c>
      <c r="X237" s="179">
        <f t="shared" si="265"/>
        <v>7.8705540264764506</v>
      </c>
      <c r="Y237" s="212">
        <f t="shared" si="252"/>
        <v>0.46946747342699879</v>
      </c>
      <c r="Z237" s="179">
        <f>SUM(H226:H237)</f>
        <v>185023.23</v>
      </c>
      <c r="AA237" s="179">
        <f t="shared" si="246"/>
        <v>7.8982948903042471</v>
      </c>
      <c r="AB237" s="179">
        <f t="shared" si="253"/>
        <v>8.5571040178569859</v>
      </c>
      <c r="AC237" s="181">
        <f>SUM(N226:N237)</f>
        <v>285038.30999999994</v>
      </c>
      <c r="AD237" s="179">
        <f t="shared" si="247"/>
        <v>8.7144011049695926</v>
      </c>
      <c r="AE237" s="179">
        <f t="shared" si="254"/>
        <v>8.5086448258097072</v>
      </c>
    </row>
    <row r="238" spans="1:31" s="60" customFormat="1" ht="12" customHeight="1">
      <c r="A238" s="623">
        <v>2008</v>
      </c>
      <c r="B238" s="303">
        <v>1</v>
      </c>
      <c r="C238" s="152" t="s">
        <v>21</v>
      </c>
      <c r="D238" s="317"/>
      <c r="E238" s="180">
        <v>538.66</v>
      </c>
      <c r="F238" s="180">
        <f t="shared" si="255"/>
        <v>64.325808419768137</v>
      </c>
      <c r="G238" s="233">
        <f t="shared" si="256"/>
        <v>17.78365731528655</v>
      </c>
      <c r="H238" s="180">
        <v>15921.95</v>
      </c>
      <c r="I238" s="180">
        <f t="shared" si="257"/>
        <v>17.557741691117947</v>
      </c>
      <c r="J238" s="225">
        <f t="shared" si="258"/>
        <v>10.556045466854602</v>
      </c>
      <c r="K238" s="180">
        <v>430.34</v>
      </c>
      <c r="L238" s="180">
        <f t="shared" si="259"/>
        <v>11.805663808781496</v>
      </c>
      <c r="M238" s="233">
        <f t="shared" si="260"/>
        <v>-10.450307974030304</v>
      </c>
      <c r="N238" s="180">
        <v>25543.1</v>
      </c>
      <c r="O238" s="180">
        <f t="shared" si="261"/>
        <v>11.79436185377547</v>
      </c>
      <c r="P238" s="225">
        <f t="shared" si="262"/>
        <v>14.381581516316878</v>
      </c>
      <c r="Q238" s="230">
        <f t="shared" si="263"/>
        <v>125.17079518520239</v>
      </c>
      <c r="R238" s="183">
        <v>61.993564044361506</v>
      </c>
      <c r="S238" s="209"/>
      <c r="T238" s="180">
        <f>SUM(E238:E238)</f>
        <v>538.66</v>
      </c>
      <c r="U238" s="180">
        <f t="shared" si="264"/>
        <v>-90.59738201343032</v>
      </c>
      <c r="V238" s="180">
        <f t="shared" ref="V238:V252" si="266">((T238/T226)-1)*100</f>
        <v>17.78365731528655</v>
      </c>
      <c r="W238" s="182">
        <f>SUM(K238:K238)</f>
        <v>430.34</v>
      </c>
      <c r="X238" s="180">
        <f t="shared" si="265"/>
        <v>-91.842328748426624</v>
      </c>
      <c r="Y238" s="217">
        <f t="shared" ref="Y238:Y252" si="267">((W238/W226)-1)*100</f>
        <v>-10.450307974030304</v>
      </c>
      <c r="Z238" s="180">
        <f>H238</f>
        <v>15921.95</v>
      </c>
      <c r="AA238" s="180">
        <f t="shared" si="246"/>
        <v>-91.394621097037387</v>
      </c>
      <c r="AB238" s="180">
        <f t="shared" si="253"/>
        <v>10.556045466854602</v>
      </c>
      <c r="AC238" s="182">
        <f>N238</f>
        <v>25543.1</v>
      </c>
      <c r="AD238" s="180">
        <f t="shared" si="247"/>
        <v>-91.038713357513231</v>
      </c>
      <c r="AE238" s="180">
        <f t="shared" si="254"/>
        <v>14.381581516316878</v>
      </c>
    </row>
    <row r="239" spans="1:31" s="60" customFormat="1" ht="12" customHeight="1">
      <c r="A239" s="626"/>
      <c r="B239" s="301">
        <v>2</v>
      </c>
      <c r="C239" s="45" t="s">
        <v>22</v>
      </c>
      <c r="D239" s="315"/>
      <c r="E239" s="178">
        <v>557.69000000000005</v>
      </c>
      <c r="F239" s="178">
        <f t="shared" si="255"/>
        <v>3.532840752979638</v>
      </c>
      <c r="G239" s="229">
        <f t="shared" si="256"/>
        <v>13.800350977431354</v>
      </c>
      <c r="H239" s="178">
        <v>16933.48</v>
      </c>
      <c r="I239" s="178">
        <f t="shared" si="257"/>
        <v>6.3530534890512635</v>
      </c>
      <c r="J239" s="226">
        <f t="shared" si="258"/>
        <v>11.281185844104291</v>
      </c>
      <c r="K239" s="178">
        <v>431.31</v>
      </c>
      <c r="L239" s="178">
        <f t="shared" si="259"/>
        <v>0.22540316958683526</v>
      </c>
      <c r="M239" s="229">
        <f t="shared" si="260"/>
        <v>-11.862432564982839</v>
      </c>
      <c r="N239" s="178">
        <v>25143.17</v>
      </c>
      <c r="O239" s="178">
        <f t="shared" si="261"/>
        <v>-1.5657065900380185</v>
      </c>
      <c r="P239" s="226">
        <f t="shared" si="262"/>
        <v>11.757157512387728</v>
      </c>
      <c r="Q239" s="230">
        <f t="shared" si="263"/>
        <v>129.30143052560805</v>
      </c>
      <c r="R239" s="183">
        <v>67.305602696531295</v>
      </c>
      <c r="S239" s="209"/>
      <c r="T239" s="178">
        <f>SUM(E$238:E239)</f>
        <v>1096.3499999999999</v>
      </c>
      <c r="U239" s="178">
        <f t="shared" si="264"/>
        <v>103.5328407529796</v>
      </c>
      <c r="V239" s="178">
        <f t="shared" si="266"/>
        <v>15.723197416058854</v>
      </c>
      <c r="W239" s="183">
        <f>SUM(K$238:K239)</f>
        <v>861.65</v>
      </c>
      <c r="X239" s="178">
        <f t="shared" si="265"/>
        <v>100.22540316958684</v>
      </c>
      <c r="Y239" s="207">
        <f t="shared" si="267"/>
        <v>-11.162776311448376</v>
      </c>
      <c r="Z239" s="178">
        <f>SUM(H238:H239)</f>
        <v>32855.43</v>
      </c>
      <c r="AA239" s="178">
        <f t="shared" si="246"/>
        <v>106.35305348905129</v>
      </c>
      <c r="AB239" s="178">
        <f t="shared" si="253"/>
        <v>10.928594049537899</v>
      </c>
      <c r="AC239" s="183">
        <f>SUM(N238:N239)</f>
        <v>50686.27</v>
      </c>
      <c r="AD239" s="178">
        <f t="shared" si="247"/>
        <v>98.434293409961995</v>
      </c>
      <c r="AE239" s="178">
        <f t="shared" si="254"/>
        <v>13.064494110130976</v>
      </c>
    </row>
    <row r="240" spans="1:31" s="60" customFormat="1" ht="12" customHeight="1">
      <c r="A240" s="626"/>
      <c r="B240" s="301">
        <v>3</v>
      </c>
      <c r="C240" s="93" t="s">
        <v>23</v>
      </c>
      <c r="D240" s="316"/>
      <c r="E240" s="179">
        <v>506.22</v>
      </c>
      <c r="F240" s="179">
        <f t="shared" si="255"/>
        <v>-9.2291416378274764</v>
      </c>
      <c r="G240" s="231">
        <f t="shared" si="256"/>
        <v>-6.1564985262221095</v>
      </c>
      <c r="H240" s="179">
        <v>15676.91</v>
      </c>
      <c r="I240" s="179">
        <f t="shared" si="257"/>
        <v>-7.4206247032506001</v>
      </c>
      <c r="J240" s="227">
        <f t="shared" si="258"/>
        <v>-9.7747896296526591</v>
      </c>
      <c r="K240" s="179">
        <v>428.22</v>
      </c>
      <c r="L240" s="179">
        <f t="shared" si="259"/>
        <v>-0.71642206301731903</v>
      </c>
      <c r="M240" s="231">
        <f t="shared" si="260"/>
        <v>-15.473441108545028</v>
      </c>
      <c r="N240" s="179">
        <v>24045.77</v>
      </c>
      <c r="O240" s="179">
        <f t="shared" si="261"/>
        <v>-4.3646047813382216</v>
      </c>
      <c r="P240" s="227">
        <f t="shared" si="262"/>
        <v>-4.1199011124845475</v>
      </c>
      <c r="Q240" s="232">
        <f t="shared" si="263"/>
        <v>118.21493624772313</v>
      </c>
      <c r="R240" s="181">
        <v>62.319645686150714</v>
      </c>
      <c r="S240" s="209"/>
      <c r="T240" s="179">
        <f>SUM(E$238:E240)</f>
        <v>1602.57</v>
      </c>
      <c r="U240" s="179">
        <f t="shared" si="264"/>
        <v>46.173211109590916</v>
      </c>
      <c r="V240" s="179">
        <f t="shared" si="266"/>
        <v>7.7850714948682453</v>
      </c>
      <c r="W240" s="181">
        <f>SUM(K$238:K240)</f>
        <v>1289.8699999999999</v>
      </c>
      <c r="X240" s="179">
        <f t="shared" si="265"/>
        <v>49.697673069111573</v>
      </c>
      <c r="Y240" s="212">
        <f t="shared" si="267"/>
        <v>-12.641802062944896</v>
      </c>
      <c r="Z240" s="179">
        <f>SUM(H238:H240)</f>
        <v>48532.34</v>
      </c>
      <c r="AA240" s="179">
        <f t="shared" si="246"/>
        <v>47.714822177034357</v>
      </c>
      <c r="AB240" s="179">
        <f t="shared" si="253"/>
        <v>3.2738113604226626</v>
      </c>
      <c r="AC240" s="181">
        <f>SUM(N238:N240)</f>
        <v>74732.039999999994</v>
      </c>
      <c r="AD240" s="179">
        <f t="shared" si="247"/>
        <v>47.440401513072473</v>
      </c>
      <c r="AE240" s="179">
        <f t="shared" si="254"/>
        <v>6.8997598575967434</v>
      </c>
    </row>
    <row r="241" spans="1:31" s="60" customFormat="1" ht="12" customHeight="1">
      <c r="A241" s="626"/>
      <c r="B241" s="301">
        <v>4</v>
      </c>
      <c r="C241" s="152" t="s">
        <v>24</v>
      </c>
      <c r="D241" s="317"/>
      <c r="E241" s="180">
        <v>647.37</v>
      </c>
      <c r="F241" s="180">
        <f t="shared" si="255"/>
        <v>27.883133815337203</v>
      </c>
      <c r="G241" s="233">
        <f t="shared" si="256"/>
        <v>66.964124519639952</v>
      </c>
      <c r="H241" s="180">
        <v>18073.27</v>
      </c>
      <c r="I241" s="180">
        <f t="shared" si="257"/>
        <v>15.285920503466578</v>
      </c>
      <c r="J241" s="225">
        <f t="shared" si="258"/>
        <v>26.81848450210471</v>
      </c>
      <c r="K241" s="180">
        <v>492</v>
      </c>
      <c r="L241" s="180">
        <f t="shared" si="259"/>
        <v>14.894213254868994</v>
      </c>
      <c r="M241" s="233">
        <f t="shared" si="260"/>
        <v>19.411679044706574</v>
      </c>
      <c r="N241" s="180">
        <v>26436.67</v>
      </c>
      <c r="O241" s="180">
        <f t="shared" si="261"/>
        <v>9.9431209730443051</v>
      </c>
      <c r="P241" s="225">
        <f t="shared" si="262"/>
        <v>18.835347810236836</v>
      </c>
      <c r="Q241" s="230">
        <f t="shared" si="263"/>
        <v>131.57926829268294</v>
      </c>
      <c r="R241" s="183">
        <v>69.060251320602831</v>
      </c>
      <c r="S241" s="209"/>
      <c r="T241" s="180">
        <f>SUM(E$238:E241)</f>
        <v>2249.94</v>
      </c>
      <c r="U241" s="180">
        <f t="shared" si="264"/>
        <v>40.395739343679217</v>
      </c>
      <c r="V241" s="180">
        <f t="shared" si="266"/>
        <v>20.025606145474928</v>
      </c>
      <c r="W241" s="182">
        <f>SUM(K$238:K241)</f>
        <v>1781.87</v>
      </c>
      <c r="X241" s="180">
        <f t="shared" si="265"/>
        <v>38.143378790110624</v>
      </c>
      <c r="Y241" s="217">
        <f t="shared" si="267"/>
        <v>-5.6487781631410439</v>
      </c>
      <c r="Z241" s="180">
        <f>SUM(H238:H241)</f>
        <v>66605.61</v>
      </c>
      <c r="AA241" s="180">
        <f t="shared" si="246"/>
        <v>37.239642679499909</v>
      </c>
      <c r="AB241" s="180">
        <f t="shared" si="253"/>
        <v>8.752482237774295</v>
      </c>
      <c r="AC241" s="182">
        <f>SUM(N238:N241)</f>
        <v>101168.70999999999</v>
      </c>
      <c r="AD241" s="180">
        <f t="shared" si="247"/>
        <v>35.375282141368004</v>
      </c>
      <c r="AE241" s="180">
        <f t="shared" si="254"/>
        <v>9.7810438696808397</v>
      </c>
    </row>
    <row r="242" spans="1:31" s="60" customFormat="1" ht="12" customHeight="1">
      <c r="A242" s="626"/>
      <c r="B242" s="301">
        <v>5</v>
      </c>
      <c r="C242" s="45" t="s">
        <v>25</v>
      </c>
      <c r="D242" s="315"/>
      <c r="E242" s="178">
        <v>576.89</v>
      </c>
      <c r="F242" s="178">
        <f t="shared" si="255"/>
        <v>-10.88712791757419</v>
      </c>
      <c r="G242" s="229">
        <f t="shared" si="256"/>
        <v>10.268172869239445</v>
      </c>
      <c r="H242" s="178">
        <v>16841.88</v>
      </c>
      <c r="I242" s="178">
        <f t="shared" si="257"/>
        <v>-6.8133215516616445</v>
      </c>
      <c r="J242" s="226">
        <f t="shared" si="258"/>
        <v>1.0425903372310197</v>
      </c>
      <c r="K242" s="178">
        <v>461.68</v>
      </c>
      <c r="L242" s="178">
        <f t="shared" si="259"/>
        <v>-6.1626016260162615</v>
      </c>
      <c r="M242" s="229">
        <f t="shared" si="260"/>
        <v>-1.2597044292833148</v>
      </c>
      <c r="N242" s="178">
        <v>24908.92</v>
      </c>
      <c r="O242" s="178">
        <f t="shared" si="261"/>
        <v>-5.7789048318112712</v>
      </c>
      <c r="P242" s="226">
        <f t="shared" si="262"/>
        <v>0.67993225737346119</v>
      </c>
      <c r="Q242" s="230">
        <f t="shared" si="263"/>
        <v>124.95451394905561</v>
      </c>
      <c r="R242" s="183">
        <v>67.60812338126199</v>
      </c>
      <c r="S242" s="209"/>
      <c r="T242" s="178">
        <f>SUM(E$238:E242)</f>
        <v>2826.83</v>
      </c>
      <c r="U242" s="178">
        <f t="shared" si="264"/>
        <v>25.640239295270085</v>
      </c>
      <c r="V242" s="178">
        <f t="shared" si="266"/>
        <v>17.896585089168049</v>
      </c>
      <c r="W242" s="183">
        <f>SUM(K$238:K242)</f>
        <v>2243.5499999999997</v>
      </c>
      <c r="X242" s="178">
        <f t="shared" si="265"/>
        <v>25.909858743903879</v>
      </c>
      <c r="Y242" s="207">
        <f t="shared" si="267"/>
        <v>-4.7777702324160343</v>
      </c>
      <c r="Z242" s="178">
        <f>SUM(H238:H242)</f>
        <v>83447.490000000005</v>
      </c>
      <c r="AA242" s="178">
        <f t="shared" si="246"/>
        <v>25.285978163100676</v>
      </c>
      <c r="AB242" s="178">
        <f t="shared" si="253"/>
        <v>7.103093132823135</v>
      </c>
      <c r="AC242" s="183">
        <f>SUM(N238:N242)</f>
        <v>126077.62999999999</v>
      </c>
      <c r="AD242" s="178">
        <f t="shared" si="247"/>
        <v>24.621169924969877</v>
      </c>
      <c r="AE242" s="178">
        <f t="shared" si="254"/>
        <v>7.8548148353459357</v>
      </c>
    </row>
    <row r="243" spans="1:31" s="60" customFormat="1" ht="12" customHeight="1">
      <c r="A243" s="626"/>
      <c r="B243" s="301">
        <v>6</v>
      </c>
      <c r="C243" s="93" t="s">
        <v>26</v>
      </c>
      <c r="D243" s="316"/>
      <c r="E243" s="178">
        <v>556.15</v>
      </c>
      <c r="F243" s="178">
        <f t="shared" si="255"/>
        <v>-3.5951394546620663</v>
      </c>
      <c r="G243" s="229">
        <f t="shared" si="256"/>
        <v>6.2003513596089244</v>
      </c>
      <c r="H243" s="178">
        <v>15631.96</v>
      </c>
      <c r="I243" s="178">
        <f t="shared" si="257"/>
        <v>-7.1839960859476637</v>
      </c>
      <c r="J243" s="226">
        <f t="shared" si="258"/>
        <v>-4.5502394798609842</v>
      </c>
      <c r="K243" s="178">
        <v>475.04</v>
      </c>
      <c r="L243" s="178">
        <f t="shared" si="259"/>
        <v>2.8937792410327567</v>
      </c>
      <c r="M243" s="229">
        <f t="shared" si="260"/>
        <v>3.6775136951919585</v>
      </c>
      <c r="N243" s="178">
        <v>25215.96</v>
      </c>
      <c r="O243" s="178">
        <f t="shared" si="261"/>
        <v>1.2326507933704045</v>
      </c>
      <c r="P243" s="226">
        <f t="shared" si="262"/>
        <v>0.33032347190580236</v>
      </c>
      <c r="Q243" s="232">
        <f t="shared" si="263"/>
        <v>117.07435163354664</v>
      </c>
      <c r="R243" s="181">
        <v>64.095796546384022</v>
      </c>
      <c r="S243" s="209"/>
      <c r="T243" s="178">
        <f>SUM(E$238:E243)</f>
        <v>3382.98</v>
      </c>
      <c r="U243" s="178">
        <f t="shared" si="264"/>
        <v>19.673981102507042</v>
      </c>
      <c r="V243" s="178">
        <f t="shared" si="266"/>
        <v>15.799958923803681</v>
      </c>
      <c r="W243" s="183">
        <f>SUM(K$238:K243)</f>
        <v>2718.5899999999997</v>
      </c>
      <c r="X243" s="178">
        <f t="shared" si="265"/>
        <v>21.173586503532359</v>
      </c>
      <c r="Y243" s="212">
        <f t="shared" si="267"/>
        <v>-3.4011889237504311</v>
      </c>
      <c r="Z243" s="178">
        <f>SUM(H238:H243)</f>
        <v>99079.450000000012</v>
      </c>
      <c r="AA243" s="178">
        <f t="shared" si="246"/>
        <v>18.732690461989932</v>
      </c>
      <c r="AB243" s="178">
        <f t="shared" si="253"/>
        <v>5.0790430414973331</v>
      </c>
      <c r="AC243" s="183">
        <f>SUM(N238:N243)</f>
        <v>151293.59</v>
      </c>
      <c r="AD243" s="178">
        <f t="shared" si="247"/>
        <v>20.00034423235908</v>
      </c>
      <c r="AE243" s="178">
        <f t="shared" si="254"/>
        <v>6.5233044914958294</v>
      </c>
    </row>
    <row r="244" spans="1:31" s="60" customFormat="1" ht="12" customHeight="1">
      <c r="A244" s="626"/>
      <c r="B244" s="301">
        <v>7</v>
      </c>
      <c r="C244" s="152" t="s">
        <v>27</v>
      </c>
      <c r="D244" s="317"/>
      <c r="E244" s="180">
        <v>555.47</v>
      </c>
      <c r="F244" s="180">
        <f t="shared" si="255"/>
        <v>-0.12226917198596698</v>
      </c>
      <c r="G244" s="233">
        <f t="shared" si="256"/>
        <v>28.468014246727424</v>
      </c>
      <c r="H244" s="180">
        <v>18123.07</v>
      </c>
      <c r="I244" s="180">
        <f t="shared" si="257"/>
        <v>15.936005465725355</v>
      </c>
      <c r="J244" s="225">
        <f t="shared" si="258"/>
        <v>12.837583742186132</v>
      </c>
      <c r="K244" s="180">
        <v>440.61</v>
      </c>
      <c r="L244" s="180">
        <f t="shared" si="259"/>
        <v>-7.247810710676994</v>
      </c>
      <c r="M244" s="233">
        <f t="shared" si="260"/>
        <v>11.186534773392554</v>
      </c>
      <c r="N244" s="180">
        <v>25739.040000000001</v>
      </c>
      <c r="O244" s="180">
        <f t="shared" si="261"/>
        <v>2.0744004987317544</v>
      </c>
      <c r="P244" s="225">
        <f t="shared" si="262"/>
        <v>3.9613834084530231</v>
      </c>
      <c r="Q244" s="230">
        <f t="shared" si="263"/>
        <v>126.06840516556592</v>
      </c>
      <c r="R244" s="183">
        <v>68.207549910050957</v>
      </c>
      <c r="S244" s="209"/>
      <c r="T244" s="180">
        <f>SUM(E$238:E244)</f>
        <v>3938.45</v>
      </c>
      <c r="U244" s="180">
        <f t="shared" si="264"/>
        <v>16.419547263063915</v>
      </c>
      <c r="V244" s="180">
        <f t="shared" si="266"/>
        <v>17.433164966097969</v>
      </c>
      <c r="W244" s="182">
        <f>SUM(K$238:K244)</f>
        <v>3159.2</v>
      </c>
      <c r="X244" s="180">
        <f t="shared" si="265"/>
        <v>16.207298636425516</v>
      </c>
      <c r="Y244" s="217">
        <f t="shared" si="267"/>
        <v>-1.6006403807400038</v>
      </c>
      <c r="Z244" s="180">
        <f>SUM(H238:H244)</f>
        <v>117202.52000000002</v>
      </c>
      <c r="AA244" s="180">
        <f t="shared" si="246"/>
        <v>18.291451961027239</v>
      </c>
      <c r="AB244" s="180">
        <f t="shared" si="253"/>
        <v>6.2082652177222641</v>
      </c>
      <c r="AC244" s="182">
        <f>SUM(N238:N244)</f>
        <v>177032.63</v>
      </c>
      <c r="AD244" s="180">
        <f t="shared" si="247"/>
        <v>17.012644091530916</v>
      </c>
      <c r="AE244" s="180">
        <f t="shared" si="254"/>
        <v>6.143006435157683</v>
      </c>
    </row>
    <row r="245" spans="1:31" s="60" customFormat="1" ht="12" customHeight="1">
      <c r="A245" s="626"/>
      <c r="B245" s="301">
        <v>8</v>
      </c>
      <c r="C245" s="45" t="s">
        <v>28</v>
      </c>
      <c r="D245" s="315"/>
      <c r="E245" s="178">
        <v>357.25</v>
      </c>
      <c r="F245" s="178">
        <f t="shared" si="255"/>
        <v>-35.685095504707732</v>
      </c>
      <c r="G245" s="229">
        <f t="shared" si="256"/>
        <v>-16.006395034443845</v>
      </c>
      <c r="H245" s="178">
        <v>12010.55</v>
      </c>
      <c r="I245" s="178">
        <f t="shared" si="257"/>
        <v>-33.72783970927663</v>
      </c>
      <c r="J245" s="226">
        <f t="shared" si="258"/>
        <v>-0.13469973184776496</v>
      </c>
      <c r="K245" s="178">
        <v>265.38</v>
      </c>
      <c r="L245" s="178">
        <f t="shared" si="259"/>
        <v>-39.769864506025741</v>
      </c>
      <c r="M245" s="229">
        <f t="shared" si="260"/>
        <v>-18.021747188928718</v>
      </c>
      <c r="N245" s="178">
        <v>19151.189999999999</v>
      </c>
      <c r="O245" s="178">
        <f t="shared" si="261"/>
        <v>-25.59477742759637</v>
      </c>
      <c r="P245" s="226">
        <f t="shared" si="262"/>
        <v>-3.8069487752346642</v>
      </c>
      <c r="Q245" s="230">
        <f t="shared" si="263"/>
        <v>134.61828321651973</v>
      </c>
      <c r="R245" s="183">
        <v>61.473046875039614</v>
      </c>
      <c r="S245" s="209"/>
      <c r="T245" s="178">
        <f>SUM(E$238:E245)</f>
        <v>4295.7</v>
      </c>
      <c r="U245" s="178">
        <f t="shared" si="264"/>
        <v>9.0708273559395138</v>
      </c>
      <c r="V245" s="178">
        <f t="shared" si="266"/>
        <v>13.669620624961976</v>
      </c>
      <c r="W245" s="183">
        <f>SUM(K$238:K245)</f>
        <v>3424.58</v>
      </c>
      <c r="X245" s="178">
        <f t="shared" si="265"/>
        <v>8.4002279057989284</v>
      </c>
      <c r="Y245" s="207">
        <f t="shared" si="267"/>
        <v>-3.1047078496227121</v>
      </c>
      <c r="Z245" s="178">
        <f>SUM(H238:H245)</f>
        <v>129213.07000000002</v>
      </c>
      <c r="AA245" s="178">
        <f t="shared" si="246"/>
        <v>10.247689213508382</v>
      </c>
      <c r="AB245" s="178">
        <f t="shared" si="253"/>
        <v>5.584909422295703</v>
      </c>
      <c r="AC245" s="183">
        <f>SUM(N238:N245)</f>
        <v>196183.82</v>
      </c>
      <c r="AD245" s="178">
        <f t="shared" si="247"/>
        <v>10.817887075393951</v>
      </c>
      <c r="AE245" s="178">
        <f t="shared" si="254"/>
        <v>5.0819508632267585</v>
      </c>
    </row>
    <row r="246" spans="1:31" s="60" customFormat="1" ht="12" customHeight="1">
      <c r="A246" s="626"/>
      <c r="B246" s="301">
        <v>9</v>
      </c>
      <c r="C246" s="93" t="s">
        <v>29</v>
      </c>
      <c r="D246" s="316"/>
      <c r="E246" s="179">
        <v>576.92999999999995</v>
      </c>
      <c r="F246" s="179">
        <f t="shared" si="255"/>
        <v>61.491952414275694</v>
      </c>
      <c r="G246" s="231">
        <f t="shared" si="256"/>
        <v>-0.51901920888369757</v>
      </c>
      <c r="H246" s="179">
        <v>16411.27</v>
      </c>
      <c r="I246" s="179">
        <f t="shared" si="257"/>
        <v>36.640453601208954</v>
      </c>
      <c r="J246" s="227">
        <f t="shared" si="258"/>
        <v>10.525362294439411</v>
      </c>
      <c r="K246" s="179">
        <v>428.3</v>
      </c>
      <c r="L246" s="179">
        <f t="shared" si="259"/>
        <v>61.391212600798873</v>
      </c>
      <c r="M246" s="231">
        <f t="shared" si="260"/>
        <v>-10.592017368069474</v>
      </c>
      <c r="N246" s="179">
        <v>24229.96</v>
      </c>
      <c r="O246" s="179">
        <f t="shared" si="261"/>
        <v>26.519344228739826</v>
      </c>
      <c r="P246" s="227">
        <f t="shared" si="262"/>
        <v>1.9771735736008766</v>
      </c>
      <c r="Q246" s="232">
        <f t="shared" si="263"/>
        <v>134.70231146392715</v>
      </c>
      <c r="R246" s="181">
        <v>69.936081471036644</v>
      </c>
      <c r="S246" s="209"/>
      <c r="T246" s="179">
        <f>SUM(E$238:E246)</f>
        <v>4872.63</v>
      </c>
      <c r="U246" s="179">
        <f t="shared" si="264"/>
        <v>13.430407151337388</v>
      </c>
      <c r="V246" s="179">
        <f t="shared" si="266"/>
        <v>11.78192496071393</v>
      </c>
      <c r="W246" s="181">
        <f>SUM(K$238:K246)</f>
        <v>3852.88</v>
      </c>
      <c r="X246" s="179">
        <f t="shared" si="265"/>
        <v>12.506643150400931</v>
      </c>
      <c r="Y246" s="212">
        <f t="shared" si="267"/>
        <v>-3.9984053222370419</v>
      </c>
      <c r="Z246" s="179">
        <f>SUM(H238:H246)</f>
        <v>145624.34000000003</v>
      </c>
      <c r="AA246" s="179">
        <f t="shared" si="246"/>
        <v>12.700936522907469</v>
      </c>
      <c r="AB246" s="179">
        <f t="shared" si="253"/>
        <v>6.1194838295764109</v>
      </c>
      <c r="AC246" s="181">
        <f>SUM(N238:N246)</f>
        <v>220413.78</v>
      </c>
      <c r="AD246" s="179">
        <f t="shared" si="247"/>
        <v>12.350641352584525</v>
      </c>
      <c r="AE246" s="179">
        <f t="shared" si="254"/>
        <v>4.7314263015297398</v>
      </c>
    </row>
    <row r="247" spans="1:31" s="60" customFormat="1" ht="12" customHeight="1">
      <c r="A247" s="626"/>
      <c r="B247" s="301">
        <v>10</v>
      </c>
      <c r="C247" s="152" t="s">
        <v>30</v>
      </c>
      <c r="D247" s="317"/>
      <c r="E247" s="180">
        <v>662.89</v>
      </c>
      <c r="F247" s="180">
        <f t="shared" si="255"/>
        <v>14.899554538678883</v>
      </c>
      <c r="G247" s="233">
        <f t="shared" si="256"/>
        <v>29.97588282582695</v>
      </c>
      <c r="H247" s="180">
        <v>16681.53</v>
      </c>
      <c r="I247" s="180">
        <f t="shared" si="257"/>
        <v>1.6467951596677022</v>
      </c>
      <c r="J247" s="225">
        <f t="shared" si="258"/>
        <v>-3.5947536777135358</v>
      </c>
      <c r="K247" s="180">
        <v>458.91</v>
      </c>
      <c r="L247" s="180">
        <f t="shared" si="259"/>
        <v>7.1468596777959359</v>
      </c>
      <c r="M247" s="233">
        <f t="shared" si="260"/>
        <v>0.52352580390784276</v>
      </c>
      <c r="N247" s="180">
        <v>24813.15</v>
      </c>
      <c r="O247" s="180">
        <f t="shared" si="261"/>
        <v>2.4068962557098894</v>
      </c>
      <c r="P247" s="225">
        <f t="shared" si="262"/>
        <v>-6.4935578810911725</v>
      </c>
      <c r="Q247" s="230">
        <f t="shared" si="263"/>
        <v>144.44880259745918</v>
      </c>
      <c r="R247" s="183">
        <v>71.500156239291528</v>
      </c>
      <c r="S247" s="209"/>
      <c r="T247" s="180">
        <f>SUM(E$238:E247)</f>
        <v>5535.52</v>
      </c>
      <c r="U247" s="180">
        <f t="shared" si="264"/>
        <v>13.604357400418255</v>
      </c>
      <c r="V247" s="180">
        <f t="shared" si="266"/>
        <v>13.687652236776726</v>
      </c>
      <c r="W247" s="182">
        <f>SUM(K$238:K247)</f>
        <v>4311.79</v>
      </c>
      <c r="X247" s="180">
        <f t="shared" si="265"/>
        <v>11.910830339901569</v>
      </c>
      <c r="Y247" s="217">
        <f t="shared" si="267"/>
        <v>-3.5365681775980207</v>
      </c>
      <c r="Z247" s="180">
        <f>SUM(H238:H247)</f>
        <v>162305.87000000002</v>
      </c>
      <c r="AA247" s="180">
        <f t="shared" si="246"/>
        <v>11.455179814033833</v>
      </c>
      <c r="AB247" s="180">
        <f t="shared" si="253"/>
        <v>5.0317309897501161</v>
      </c>
      <c r="AC247" s="182">
        <f>SUM(N238:N247)</f>
        <v>245226.93</v>
      </c>
      <c r="AD247" s="180">
        <f t="shared" si="247"/>
        <v>11.257531176136082</v>
      </c>
      <c r="AE247" s="180">
        <f t="shared" si="254"/>
        <v>3.4745529921833107</v>
      </c>
    </row>
    <row r="248" spans="1:31" s="60" customFormat="1" ht="12" customHeight="1">
      <c r="A248" s="626"/>
      <c r="B248" s="301">
        <v>11</v>
      </c>
      <c r="C248" s="45" t="s">
        <v>31</v>
      </c>
      <c r="D248" s="315"/>
      <c r="E248" s="178">
        <v>501.38</v>
      </c>
      <c r="F248" s="178">
        <f t="shared" si="255"/>
        <v>-24.364525034319417</v>
      </c>
      <c r="G248" s="229">
        <f t="shared" si="256"/>
        <v>-5.7503242664060039</v>
      </c>
      <c r="H248" s="178">
        <v>14669.98</v>
      </c>
      <c r="I248" s="178">
        <f t="shared" si="257"/>
        <v>-12.058546188509089</v>
      </c>
      <c r="J248" s="226">
        <f t="shared" si="258"/>
        <v>-13.446185815421241</v>
      </c>
      <c r="K248" s="178">
        <v>360.36</v>
      </c>
      <c r="L248" s="178">
        <f t="shared" si="259"/>
        <v>-21.474798980192201</v>
      </c>
      <c r="M248" s="229">
        <f t="shared" si="260"/>
        <v>-14.30405935649568</v>
      </c>
      <c r="N248" s="178">
        <v>19558.73</v>
      </c>
      <c r="O248" s="178">
        <f t="shared" si="261"/>
        <v>-21.175949043148499</v>
      </c>
      <c r="P248" s="226">
        <f t="shared" si="262"/>
        <v>-22.37835310776617</v>
      </c>
      <c r="Q248" s="230">
        <f t="shared" si="263"/>
        <v>139.13308913308913</v>
      </c>
      <c r="R248" s="183">
        <v>70.609078101085302</v>
      </c>
      <c r="S248" s="209"/>
      <c r="T248" s="178">
        <f>SUM(E$238:E248)</f>
        <v>6036.9000000000005</v>
      </c>
      <c r="U248" s="178">
        <f t="shared" si="264"/>
        <v>9.0575049859814349</v>
      </c>
      <c r="V248" s="178">
        <f t="shared" si="266"/>
        <v>11.773124755833631</v>
      </c>
      <c r="W248" s="183">
        <f>SUM(K$238:K248)</f>
        <v>4672.1499999999996</v>
      </c>
      <c r="X248" s="178">
        <f t="shared" si="265"/>
        <v>8.3575498806760073</v>
      </c>
      <c r="Y248" s="207">
        <f t="shared" si="267"/>
        <v>-4.4624344120498094</v>
      </c>
      <c r="Z248" s="178">
        <f>SUM(H238:H248)</f>
        <v>176975.85000000003</v>
      </c>
      <c r="AA248" s="178">
        <f t="shared" si="246"/>
        <v>9.038477782719756</v>
      </c>
      <c r="AB248" s="178">
        <f t="shared" si="253"/>
        <v>3.2053783287766313</v>
      </c>
      <c r="AC248" s="183">
        <f>SUM(N238:N248)</f>
        <v>264785.65999999997</v>
      </c>
      <c r="AD248" s="178">
        <f t="shared" si="247"/>
        <v>7.9757675880051115</v>
      </c>
      <c r="AE248" s="178">
        <f t="shared" si="254"/>
        <v>0.98998428696868146</v>
      </c>
    </row>
    <row r="249" spans="1:31" s="60" customFormat="1" ht="12" customHeight="1">
      <c r="A249" s="627"/>
      <c r="B249" s="302">
        <v>12</v>
      </c>
      <c r="C249" s="93" t="s">
        <v>32</v>
      </c>
      <c r="D249" s="316"/>
      <c r="E249" s="179">
        <v>342.05</v>
      </c>
      <c r="F249" s="179">
        <f t="shared" si="255"/>
        <v>-31.77829191431648</v>
      </c>
      <c r="G249" s="231">
        <f t="shared" si="256"/>
        <v>4.3471629042098892</v>
      </c>
      <c r="H249" s="179">
        <v>12252</v>
      </c>
      <c r="I249" s="179">
        <f t="shared" si="257"/>
        <v>-16.482503725294784</v>
      </c>
      <c r="J249" s="227">
        <f t="shared" si="258"/>
        <v>-9.5388786424039136</v>
      </c>
      <c r="K249" s="179">
        <v>236.42</v>
      </c>
      <c r="L249" s="179">
        <f t="shared" si="259"/>
        <v>-34.393384393384395</v>
      </c>
      <c r="M249" s="231">
        <f t="shared" si="260"/>
        <v>-38.576253572356457</v>
      </c>
      <c r="N249" s="179">
        <v>18602.11</v>
      </c>
      <c r="O249" s="179">
        <f t="shared" si="261"/>
        <v>-4.8910128622870701</v>
      </c>
      <c r="P249" s="227">
        <f t="shared" si="262"/>
        <v>-18.584235406675951</v>
      </c>
      <c r="Q249" s="232">
        <f t="shared" si="263"/>
        <v>144.67896117079775</v>
      </c>
      <c r="R249" s="181">
        <v>65.475723407381309</v>
      </c>
      <c r="S249" s="209"/>
      <c r="T249" s="179">
        <f>SUM(E$238:E249)</f>
        <v>6378.9500000000007</v>
      </c>
      <c r="U249" s="179">
        <f t="shared" si="264"/>
        <v>5.6659875101459312</v>
      </c>
      <c r="V249" s="179">
        <f t="shared" si="266"/>
        <v>11.348215953344765</v>
      </c>
      <c r="W249" s="181">
        <f>SUM(K$238:K249)</f>
        <v>4908.57</v>
      </c>
      <c r="X249" s="179">
        <f t="shared" si="265"/>
        <v>5.0601971255203715</v>
      </c>
      <c r="Y249" s="212">
        <f t="shared" si="267"/>
        <v>-6.9514793527547525</v>
      </c>
      <c r="Z249" s="179">
        <f>SUM(H238:H249)</f>
        <v>189227.85000000003</v>
      </c>
      <c r="AA249" s="179">
        <f t="shared" si="246"/>
        <v>6.9229784741816403</v>
      </c>
      <c r="AB249" s="179">
        <f t="shared" si="253"/>
        <v>2.27248221750318</v>
      </c>
      <c r="AC249" s="181">
        <f>SUM(N238:N249)</f>
        <v>283387.76999999996</v>
      </c>
      <c r="AD249" s="179">
        <f t="shared" si="247"/>
        <v>7.0253464632487939</v>
      </c>
      <c r="AE249" s="179">
        <f t="shared" si="254"/>
        <v>-0.57905900438435243</v>
      </c>
    </row>
    <row r="250" spans="1:31" s="60" customFormat="1" ht="12" customHeight="1">
      <c r="A250" s="623">
        <v>2009</v>
      </c>
      <c r="B250" s="303">
        <v>1</v>
      </c>
      <c r="C250" s="152" t="s">
        <v>21</v>
      </c>
      <c r="D250" s="317"/>
      <c r="E250" s="180">
        <v>369.87</v>
      </c>
      <c r="F250" s="180">
        <f t="shared" ref="F250:F255" si="268">((E250/E249)-1)*100</f>
        <v>8.1333138430053964</v>
      </c>
      <c r="G250" s="233">
        <f t="shared" ref="G250:G255" si="269">((E250/E238)-1)*100</f>
        <v>-31.335165039171276</v>
      </c>
      <c r="H250" s="180">
        <v>11535.59</v>
      </c>
      <c r="I250" s="180">
        <f t="shared" si="257"/>
        <v>-5.8472902383284397</v>
      </c>
      <c r="J250" s="225">
        <f t="shared" si="258"/>
        <v>-27.549138139486683</v>
      </c>
      <c r="K250" s="180">
        <v>262.92</v>
      </c>
      <c r="L250" s="180">
        <f t="shared" ref="L250:L255" si="270">((K250/K249)-1)*100</f>
        <v>11.208865578208282</v>
      </c>
      <c r="M250" s="233">
        <f t="shared" ref="M250:M255" si="271">((K250/K238)-1)*100</f>
        <v>-38.904122321885012</v>
      </c>
      <c r="N250" s="180">
        <v>16088.3</v>
      </c>
      <c r="O250" s="180">
        <f t="shared" si="261"/>
        <v>-13.513574535361862</v>
      </c>
      <c r="P250" s="225">
        <f t="shared" si="262"/>
        <v>-37.015084308482528</v>
      </c>
      <c r="Q250" s="230">
        <f t="shared" si="263"/>
        <v>140.6777727065267</v>
      </c>
      <c r="R250" s="183">
        <v>71.147665690229232</v>
      </c>
      <c r="S250" s="209"/>
      <c r="T250" s="180">
        <f>SUM(E$250:E250)</f>
        <v>369.87</v>
      </c>
      <c r="U250" s="180">
        <f t="shared" si="264"/>
        <v>-94.201710312825782</v>
      </c>
      <c r="V250" s="180">
        <f t="shared" si="266"/>
        <v>-31.335165039171276</v>
      </c>
      <c r="W250" s="182">
        <f>SUM(K$250:K250)</f>
        <v>262.92</v>
      </c>
      <c r="X250" s="180">
        <f t="shared" si="265"/>
        <v>-94.643653854381213</v>
      </c>
      <c r="Y250" s="217">
        <f t="shared" si="267"/>
        <v>-38.904122321885012</v>
      </c>
      <c r="Z250" s="180">
        <f>H250</f>
        <v>11535.59</v>
      </c>
      <c r="AA250" s="180">
        <f t="shared" si="246"/>
        <v>-93.903862459992013</v>
      </c>
      <c r="AB250" s="180">
        <f t="shared" si="253"/>
        <v>-27.549138139486683</v>
      </c>
      <c r="AC250" s="182">
        <f>N250</f>
        <v>16088.3</v>
      </c>
      <c r="AD250" s="180">
        <f t="shared" si="247"/>
        <v>-94.322867214770767</v>
      </c>
      <c r="AE250" s="180">
        <f t="shared" si="254"/>
        <v>-37.015084308482528</v>
      </c>
    </row>
    <row r="251" spans="1:31" s="60" customFormat="1" ht="12" customHeight="1">
      <c r="A251" s="626"/>
      <c r="B251" s="301">
        <v>2</v>
      </c>
      <c r="C251" s="45" t="s">
        <v>22</v>
      </c>
      <c r="D251" s="315"/>
      <c r="E251" s="178">
        <v>465.48</v>
      </c>
      <c r="F251" s="178">
        <f t="shared" si="268"/>
        <v>25.849622840457464</v>
      </c>
      <c r="G251" s="229">
        <f t="shared" si="269"/>
        <v>-16.534275314242684</v>
      </c>
      <c r="H251" s="178">
        <v>12737.81</v>
      </c>
      <c r="I251" s="178">
        <f t="shared" si="257"/>
        <v>10.421833647000266</v>
      </c>
      <c r="J251" s="226">
        <f t="shared" si="258"/>
        <v>-24.77736413306657</v>
      </c>
      <c r="K251" s="178">
        <v>294.83</v>
      </c>
      <c r="L251" s="178">
        <f t="shared" si="270"/>
        <v>12.136771641563971</v>
      </c>
      <c r="M251" s="229">
        <f t="shared" si="271"/>
        <v>-31.643133708933256</v>
      </c>
      <c r="N251" s="178">
        <v>16973.310000000001</v>
      </c>
      <c r="O251" s="178">
        <f t="shared" si="261"/>
        <v>5.5009541095081715</v>
      </c>
      <c r="P251" s="226">
        <f t="shared" si="262"/>
        <v>-32.493357042886785</v>
      </c>
      <c r="Q251" s="230">
        <f t="shared" si="263"/>
        <v>157.88081267170912</v>
      </c>
      <c r="R251" s="183">
        <v>67.88083495952489</v>
      </c>
      <c r="S251" s="209"/>
      <c r="T251" s="178">
        <f>SUM(E$250:E251)</f>
        <v>835.35</v>
      </c>
      <c r="U251" s="178">
        <f t="shared" si="264"/>
        <v>125.84962284045744</v>
      </c>
      <c r="V251" s="178">
        <f t="shared" si="266"/>
        <v>-23.806266247092623</v>
      </c>
      <c r="W251" s="183">
        <f>SUM(K$250:K251)</f>
        <v>557.75</v>
      </c>
      <c r="X251" s="178">
        <f t="shared" si="265"/>
        <v>112.13677164156395</v>
      </c>
      <c r="Y251" s="207">
        <f t="shared" si="267"/>
        <v>-35.269540996924512</v>
      </c>
      <c r="Z251" s="178">
        <f>SUM(H250:H251)</f>
        <v>24273.4</v>
      </c>
      <c r="AA251" s="178">
        <f t="shared" si="246"/>
        <v>110.42183364700028</v>
      </c>
      <c r="AB251" s="178">
        <f t="shared" si="253"/>
        <v>-26.120583416500708</v>
      </c>
      <c r="AC251" s="183">
        <f>SUM(N250:N251)</f>
        <v>33061.61</v>
      </c>
      <c r="AD251" s="178">
        <f t="shared" si="247"/>
        <v>105.50095410950817</v>
      </c>
      <c r="AE251" s="178">
        <f t="shared" si="254"/>
        <v>-34.772059573529468</v>
      </c>
    </row>
    <row r="252" spans="1:31" s="60" customFormat="1" ht="12" customHeight="1">
      <c r="A252" s="626"/>
      <c r="B252" s="301">
        <v>3</v>
      </c>
      <c r="C252" s="93" t="s">
        <v>23</v>
      </c>
      <c r="D252" s="316"/>
      <c r="E252" s="179">
        <v>538.78</v>
      </c>
      <c r="F252" s="179">
        <f t="shared" si="268"/>
        <v>15.747185700781973</v>
      </c>
      <c r="G252" s="231">
        <f t="shared" si="269"/>
        <v>6.4319860930030393</v>
      </c>
      <c r="H252" s="179">
        <v>14186.88</v>
      </c>
      <c r="I252" s="179">
        <f t="shared" si="257"/>
        <v>11.376131375801645</v>
      </c>
      <c r="J252" s="227">
        <f t="shared" si="258"/>
        <v>-9.5046153865780969</v>
      </c>
      <c r="K252" s="179">
        <v>329.05</v>
      </c>
      <c r="L252" s="179">
        <f t="shared" si="270"/>
        <v>11.606688600210301</v>
      </c>
      <c r="M252" s="231">
        <f t="shared" si="271"/>
        <v>-23.158656765214147</v>
      </c>
      <c r="N252" s="179">
        <v>17340.66</v>
      </c>
      <c r="O252" s="179">
        <f t="shared" si="261"/>
        <v>2.1642802729697319</v>
      </c>
      <c r="P252" s="227">
        <f t="shared" si="262"/>
        <v>-27.884779734647715</v>
      </c>
      <c r="Q252" s="232">
        <f t="shared" si="263"/>
        <v>163.73803373347516</v>
      </c>
      <c r="R252" s="181">
        <v>78.946201970568126</v>
      </c>
      <c r="S252" s="209"/>
      <c r="T252" s="179">
        <f>SUM(E$250:E252)</f>
        <v>1374.13</v>
      </c>
      <c r="U252" s="179">
        <f t="shared" si="264"/>
        <v>64.49751601125277</v>
      </c>
      <c r="V252" s="179">
        <f t="shared" si="266"/>
        <v>-14.254603543058952</v>
      </c>
      <c r="W252" s="181">
        <f>SUM(K$250:K252)</f>
        <v>886.8</v>
      </c>
      <c r="X252" s="179">
        <f t="shared" si="265"/>
        <v>58.995965934558491</v>
      </c>
      <c r="Y252" s="212">
        <f t="shared" si="267"/>
        <v>-31.248885546605464</v>
      </c>
      <c r="Z252" s="179">
        <f>SUM(H250:H252)</f>
        <v>38460.28</v>
      </c>
      <c r="AA252" s="179">
        <f t="shared" si="246"/>
        <v>58.446200367480429</v>
      </c>
      <c r="AB252" s="179">
        <f t="shared" si="253"/>
        <v>-20.753295637506863</v>
      </c>
      <c r="AC252" s="181">
        <f>SUM(N250:N252)</f>
        <v>50402.270000000004</v>
      </c>
      <c r="AD252" s="179">
        <f t="shared" si="247"/>
        <v>52.449532856990345</v>
      </c>
      <c r="AE252" s="179">
        <f t="shared" si="254"/>
        <v>-32.556009443874402</v>
      </c>
    </row>
    <row r="253" spans="1:31" s="60" customFormat="1" ht="12" customHeight="1">
      <c r="A253" s="626"/>
      <c r="B253" s="301">
        <v>4</v>
      </c>
      <c r="C253" s="152" t="s">
        <v>24</v>
      </c>
      <c r="D253" s="317"/>
      <c r="E253" s="180">
        <v>477.04</v>
      </c>
      <c r="F253" s="180">
        <f t="shared" si="268"/>
        <v>-11.459222688295768</v>
      </c>
      <c r="G253" s="233">
        <f t="shared" si="269"/>
        <v>-26.311074038030803</v>
      </c>
      <c r="H253" s="180">
        <v>13399.69</v>
      </c>
      <c r="I253" s="180">
        <f t="shared" ref="I253:I258" si="272">((H253/H252)-1)*100</f>
        <v>-5.5487182523570988</v>
      </c>
      <c r="J253" s="225">
        <f t="shared" ref="J253:J258" si="273">((H253/H241)-1)*100</f>
        <v>-25.859072541936236</v>
      </c>
      <c r="K253" s="180">
        <v>290.44</v>
      </c>
      <c r="L253" s="180">
        <f t="shared" si="270"/>
        <v>-11.733779060932992</v>
      </c>
      <c r="M253" s="233">
        <f t="shared" si="271"/>
        <v>-40.967479674796749</v>
      </c>
      <c r="N253" s="180">
        <v>16143.8</v>
      </c>
      <c r="O253" s="180">
        <f t="shared" ref="O253:O258" si="274">((N253/N252)-1)*100</f>
        <v>-6.902044097514171</v>
      </c>
      <c r="P253" s="225">
        <f t="shared" ref="P253:P258" si="275">((N253/N241)-1)*100</f>
        <v>-38.934063934678612</v>
      </c>
      <c r="Q253" s="230">
        <f t="shared" ref="Q253:Q258" si="276">E253/K253*100</f>
        <v>164.24734885002067</v>
      </c>
      <c r="R253" s="183">
        <v>78.395146098397277</v>
      </c>
      <c r="S253" s="209"/>
      <c r="T253" s="180">
        <f>SUM(E$250:E253)</f>
        <v>1851.17</v>
      </c>
      <c r="U253" s="180">
        <f t="shared" ref="U253:U258" si="277">((T253/T252)-1)*100</f>
        <v>34.715783805025715</v>
      </c>
      <c r="V253" s="180">
        <f t="shared" ref="V253:V258" si="278">((T253/T241)-1)*100</f>
        <v>-17.723583740010838</v>
      </c>
      <c r="W253" s="182">
        <f>SUM(K$250:K253)</f>
        <v>1177.24</v>
      </c>
      <c r="X253" s="180">
        <f t="shared" ref="X253:X258" si="279">((W253/W252)-1)*100</f>
        <v>32.75146594497069</v>
      </c>
      <c r="Y253" s="217">
        <f t="shared" ref="Y253:Y258" si="280">((W253/W241)-1)*100</f>
        <v>-33.932329518988467</v>
      </c>
      <c r="Z253" s="180">
        <f>SUM(H250:H253)</f>
        <v>51859.97</v>
      </c>
      <c r="AA253" s="180">
        <f t="shared" si="246"/>
        <v>34.840333975727702</v>
      </c>
      <c r="AB253" s="180">
        <f t="shared" si="253"/>
        <v>-22.138735761146844</v>
      </c>
      <c r="AC253" s="182">
        <f>SUM(N250:N253)</f>
        <v>66546.070000000007</v>
      </c>
      <c r="AD253" s="180">
        <f t="shared" si="247"/>
        <v>32.02990658952465</v>
      </c>
      <c r="AE253" s="180">
        <f t="shared" si="254"/>
        <v>-34.222676161433697</v>
      </c>
    </row>
    <row r="254" spans="1:31" s="60" customFormat="1" ht="12" customHeight="1">
      <c r="A254" s="626"/>
      <c r="B254" s="301">
        <v>5</v>
      </c>
      <c r="C254" s="45" t="s">
        <v>25</v>
      </c>
      <c r="D254" s="315"/>
      <c r="E254" s="178">
        <v>421.84</v>
      </c>
      <c r="F254" s="178">
        <f t="shared" si="268"/>
        <v>-11.57135669964784</v>
      </c>
      <c r="G254" s="229">
        <f t="shared" si="269"/>
        <v>-26.876874274125051</v>
      </c>
      <c r="H254" s="178">
        <v>13041</v>
      </c>
      <c r="I254" s="178">
        <f t="shared" si="272"/>
        <v>-2.6768529719717438</v>
      </c>
      <c r="J254" s="226">
        <f t="shared" si="273"/>
        <v>-22.568026847359089</v>
      </c>
      <c r="K254" s="178">
        <v>274.74</v>
      </c>
      <c r="L254" s="178">
        <f t="shared" si="270"/>
        <v>-5.4055915163200634</v>
      </c>
      <c r="M254" s="229">
        <f t="shared" si="271"/>
        <v>-40.491249350199276</v>
      </c>
      <c r="N254" s="178">
        <v>15626.69</v>
      </c>
      <c r="O254" s="178">
        <f t="shared" si="274"/>
        <v>-3.2031491965955894</v>
      </c>
      <c r="P254" s="226">
        <f t="shared" si="275"/>
        <v>-37.264682691983431</v>
      </c>
      <c r="Q254" s="230">
        <f t="shared" si="276"/>
        <v>153.54153017398266</v>
      </c>
      <c r="R254" s="183">
        <v>79.78737229032717</v>
      </c>
      <c r="S254" s="209"/>
      <c r="T254" s="178">
        <f>SUM(E$250:E254)</f>
        <v>2273.0100000000002</v>
      </c>
      <c r="U254" s="178">
        <f t="shared" si="277"/>
        <v>22.787750449715595</v>
      </c>
      <c r="V254" s="178">
        <f t="shared" si="278"/>
        <v>-19.591556619959448</v>
      </c>
      <c r="W254" s="183">
        <f>SUM(K$250:K254)</f>
        <v>1451.98</v>
      </c>
      <c r="X254" s="178">
        <f t="shared" si="279"/>
        <v>23.337637185280833</v>
      </c>
      <c r="Y254" s="207">
        <f t="shared" si="280"/>
        <v>-35.282030710258283</v>
      </c>
      <c r="Z254" s="178">
        <f>SUM(H250:H254)</f>
        <v>64900.97</v>
      </c>
      <c r="AA254" s="178">
        <f t="shared" si="246"/>
        <v>25.146562946334129</v>
      </c>
      <c r="AB254" s="178">
        <f t="shared" si="253"/>
        <v>-22.225377899323274</v>
      </c>
      <c r="AC254" s="183">
        <f>SUM(N250:N254)</f>
        <v>82172.760000000009</v>
      </c>
      <c r="AD254" s="178">
        <f t="shared" si="247"/>
        <v>23.482513693145222</v>
      </c>
      <c r="AE254" s="178">
        <f t="shared" si="254"/>
        <v>-34.823679664663729</v>
      </c>
    </row>
    <row r="255" spans="1:31" s="60" customFormat="1" ht="12" customHeight="1">
      <c r="A255" s="626"/>
      <c r="B255" s="301">
        <v>6</v>
      </c>
      <c r="C255" s="93" t="s">
        <v>26</v>
      </c>
      <c r="D255" s="316"/>
      <c r="E255" s="178">
        <v>414</v>
      </c>
      <c r="F255" s="178">
        <f t="shared" si="268"/>
        <v>-1.8585245590745259</v>
      </c>
      <c r="G255" s="229">
        <f t="shared" si="269"/>
        <v>-25.559651173244625</v>
      </c>
      <c r="H255" s="178">
        <v>14196.91</v>
      </c>
      <c r="I255" s="178">
        <f t="shared" si="272"/>
        <v>8.8636607622114774</v>
      </c>
      <c r="J255" s="226">
        <f t="shared" si="273"/>
        <v>-9.1802307580111435</v>
      </c>
      <c r="K255" s="178">
        <v>279.26</v>
      </c>
      <c r="L255" s="178">
        <f t="shared" si="270"/>
        <v>1.6451918177185609</v>
      </c>
      <c r="M255" s="229">
        <f t="shared" si="271"/>
        <v>-41.213371505557426</v>
      </c>
      <c r="N255" s="178">
        <v>17392.63</v>
      </c>
      <c r="O255" s="178">
        <f t="shared" si="274"/>
        <v>11.300793706152756</v>
      </c>
      <c r="P255" s="226">
        <f t="shared" si="275"/>
        <v>-31.025310953856199</v>
      </c>
      <c r="Q255" s="232">
        <f t="shared" si="276"/>
        <v>148.24894363675429</v>
      </c>
      <c r="R255" s="181">
        <v>81.115521569085274</v>
      </c>
      <c r="S255" s="209"/>
      <c r="T255" s="178">
        <f>SUM(E$250:E255)</f>
        <v>2687.01</v>
      </c>
      <c r="U255" s="178">
        <f t="shared" si="277"/>
        <v>18.213734211464082</v>
      </c>
      <c r="V255" s="178">
        <f t="shared" si="278"/>
        <v>-20.57269034992817</v>
      </c>
      <c r="W255" s="183">
        <f>SUM(K$250:K255)</f>
        <v>1731.24</v>
      </c>
      <c r="X255" s="178">
        <f t="shared" si="279"/>
        <v>19.233047287152715</v>
      </c>
      <c r="Y255" s="212">
        <f t="shared" si="280"/>
        <v>-36.318459201277122</v>
      </c>
      <c r="Z255" s="178">
        <f>SUM(H250:H255)</f>
        <v>79097.88</v>
      </c>
      <c r="AA255" s="178">
        <f t="shared" si="246"/>
        <v>21.874726987901717</v>
      </c>
      <c r="AB255" s="178">
        <f t="shared" si="253"/>
        <v>-20.167219337612398</v>
      </c>
      <c r="AC255" s="183">
        <f>SUM(N250:N255)</f>
        <v>99565.390000000014</v>
      </c>
      <c r="AD255" s="178">
        <f t="shared" si="247"/>
        <v>21.165931386508131</v>
      </c>
      <c r="AE255" s="178">
        <f t="shared" si="254"/>
        <v>-34.190609132878656</v>
      </c>
    </row>
    <row r="256" spans="1:31" s="60" customFormat="1" ht="12" customHeight="1">
      <c r="A256" s="626"/>
      <c r="B256" s="301">
        <v>7</v>
      </c>
      <c r="C256" s="152" t="s">
        <v>27</v>
      </c>
      <c r="D256" s="317"/>
      <c r="E256" s="180">
        <v>342.06</v>
      </c>
      <c r="F256" s="180">
        <f t="shared" ref="F256:F261" si="281">((E256/E255)-1)*100</f>
        <v>-17.376811594202902</v>
      </c>
      <c r="G256" s="233">
        <f t="shared" ref="G256:G261" si="282">((E256/E244)-1)*100</f>
        <v>-38.419716636361997</v>
      </c>
      <c r="H256" s="180">
        <v>14496.43</v>
      </c>
      <c r="I256" s="180">
        <f t="shared" si="272"/>
        <v>2.1097548691933588</v>
      </c>
      <c r="J256" s="225">
        <f t="shared" si="273"/>
        <v>-20.011179121418166</v>
      </c>
      <c r="K256" s="180">
        <v>250.88</v>
      </c>
      <c r="L256" s="180">
        <f t="shared" ref="L256:L261" si="283">((K256/K255)-1)*100</f>
        <v>-10.162572513070256</v>
      </c>
      <c r="M256" s="233">
        <f t="shared" ref="M256:M261" si="284">((K256/K244)-1)*100</f>
        <v>-43.060756678241532</v>
      </c>
      <c r="N256" s="180">
        <v>17791.87</v>
      </c>
      <c r="O256" s="180">
        <f t="shared" si="274"/>
        <v>2.2954550289403963</v>
      </c>
      <c r="P256" s="225">
        <f t="shared" si="275"/>
        <v>-30.875937874916858</v>
      </c>
      <c r="Q256" s="230">
        <f t="shared" si="276"/>
        <v>136.34406887755102</v>
      </c>
      <c r="R256" s="183">
        <v>81.751177580227946</v>
      </c>
      <c r="S256" s="209"/>
      <c r="T256" s="180">
        <f>SUM(E$250:E256)</f>
        <v>3029.07</v>
      </c>
      <c r="U256" s="180">
        <f t="shared" si="277"/>
        <v>12.730134982750329</v>
      </c>
      <c r="V256" s="180">
        <f t="shared" si="278"/>
        <v>-23.089794208381463</v>
      </c>
      <c r="W256" s="182">
        <f>SUM(K$250:K256)</f>
        <v>1982.12</v>
      </c>
      <c r="X256" s="180">
        <f t="shared" si="279"/>
        <v>14.491347242438945</v>
      </c>
      <c r="Y256" s="217">
        <f t="shared" si="280"/>
        <v>-37.2587996961256</v>
      </c>
      <c r="Z256" s="180">
        <f>SUM(H250:H256)</f>
        <v>93594.31</v>
      </c>
      <c r="AA256" s="180">
        <f t="shared" si="246"/>
        <v>18.327204218368422</v>
      </c>
      <c r="AB256" s="180">
        <f t="shared" si="253"/>
        <v>-20.143090779959351</v>
      </c>
      <c r="AC256" s="182">
        <f>SUM(N250:N256)</f>
        <v>117357.26000000001</v>
      </c>
      <c r="AD256" s="180">
        <f t="shared" si="247"/>
        <v>17.86953277639951</v>
      </c>
      <c r="AE256" s="180">
        <f t="shared" si="254"/>
        <v>-33.708684099648742</v>
      </c>
    </row>
    <row r="257" spans="1:31" s="60" customFormat="1" ht="12" customHeight="1">
      <c r="A257" s="626"/>
      <c r="B257" s="301">
        <v>8</v>
      </c>
      <c r="C257" s="45" t="s">
        <v>28</v>
      </c>
      <c r="D257" s="315"/>
      <c r="E257" s="178">
        <v>373.73</v>
      </c>
      <c r="F257" s="178">
        <f t="shared" si="281"/>
        <v>9.2586096006548537</v>
      </c>
      <c r="G257" s="229">
        <f t="shared" si="282"/>
        <v>4.6130160951714627</v>
      </c>
      <c r="H257" s="178">
        <v>10052.09</v>
      </c>
      <c r="I257" s="178">
        <f t="shared" si="272"/>
        <v>-30.658168942284412</v>
      </c>
      <c r="J257" s="226">
        <f t="shared" si="273"/>
        <v>-16.306164164005811</v>
      </c>
      <c r="K257" s="178">
        <v>262.02</v>
      </c>
      <c r="L257" s="178">
        <f t="shared" si="283"/>
        <v>4.4403698979591733</v>
      </c>
      <c r="M257" s="229">
        <f t="shared" si="284"/>
        <v>-1.2661089758082777</v>
      </c>
      <c r="N257" s="178">
        <v>14368.82</v>
      </c>
      <c r="O257" s="178">
        <f t="shared" si="274"/>
        <v>-19.239405413821032</v>
      </c>
      <c r="P257" s="226">
        <f t="shared" si="275"/>
        <v>-24.971659724539307</v>
      </c>
      <c r="Q257" s="230">
        <f t="shared" si="276"/>
        <v>142.63415006488057</v>
      </c>
      <c r="R257" s="183">
        <v>69.01057189643241</v>
      </c>
      <c r="S257" s="209"/>
      <c r="T257" s="178">
        <f>SUM(E$250:E257)</f>
        <v>3402.8</v>
      </c>
      <c r="U257" s="178">
        <f t="shared" si="277"/>
        <v>12.338110377112454</v>
      </c>
      <c r="V257" s="178">
        <f t="shared" si="278"/>
        <v>-20.785902181251014</v>
      </c>
      <c r="W257" s="183">
        <f>SUM(K$250:K257)</f>
        <v>2244.14</v>
      </c>
      <c r="X257" s="178">
        <f t="shared" si="279"/>
        <v>13.219179464411845</v>
      </c>
      <c r="Y257" s="207">
        <f t="shared" si="280"/>
        <v>-34.469628392386809</v>
      </c>
      <c r="Z257" s="178">
        <f>SUM(H250:H257)</f>
        <v>103646.39999999999</v>
      </c>
      <c r="AA257" s="178">
        <f t="shared" si="246"/>
        <v>10.740065288156941</v>
      </c>
      <c r="AB257" s="178">
        <f t="shared" si="253"/>
        <v>-19.786442656304061</v>
      </c>
      <c r="AC257" s="183">
        <f>SUM(N250:N257)</f>
        <v>131726.08000000002</v>
      </c>
      <c r="AD257" s="178">
        <f t="shared" si="247"/>
        <v>12.243656677056025</v>
      </c>
      <c r="AE257" s="178">
        <f t="shared" si="254"/>
        <v>-32.855788005351307</v>
      </c>
    </row>
    <row r="258" spans="1:31" s="60" customFormat="1" ht="12" customHeight="1">
      <c r="A258" s="626"/>
      <c r="B258" s="301">
        <v>9</v>
      </c>
      <c r="C258" s="93" t="s">
        <v>29</v>
      </c>
      <c r="D258" s="316"/>
      <c r="E258" s="179">
        <v>585.01</v>
      </c>
      <c r="F258" s="179">
        <f t="shared" si="281"/>
        <v>56.532791052363997</v>
      </c>
      <c r="G258" s="231">
        <f t="shared" si="282"/>
        <v>1.4005165271350206</v>
      </c>
      <c r="H258" s="179">
        <v>13919.61</v>
      </c>
      <c r="I258" s="179">
        <f t="shared" si="272"/>
        <v>38.47478484573854</v>
      </c>
      <c r="J258" s="227">
        <f t="shared" si="273"/>
        <v>-15.182615361273077</v>
      </c>
      <c r="K258" s="179">
        <v>390.6</v>
      </c>
      <c r="L258" s="179">
        <f t="shared" si="283"/>
        <v>49.072589878635227</v>
      </c>
      <c r="M258" s="231">
        <f t="shared" si="284"/>
        <v>-8.8022414195657266</v>
      </c>
      <c r="N258" s="179">
        <v>18891.560000000001</v>
      </c>
      <c r="O258" s="179">
        <f t="shared" si="274"/>
        <v>31.476071103959846</v>
      </c>
      <c r="P258" s="227">
        <f t="shared" si="275"/>
        <v>-22.032227869959332</v>
      </c>
      <c r="Q258" s="232">
        <f t="shared" si="276"/>
        <v>149.77214541730669</v>
      </c>
      <c r="R258" s="181">
        <v>71.858325476340951</v>
      </c>
      <c r="S258" s="209"/>
      <c r="T258" s="179">
        <f>SUM(E$250:E258)</f>
        <v>3987.8100000000004</v>
      </c>
      <c r="U258" s="179">
        <f t="shared" si="277"/>
        <v>17.192018337839432</v>
      </c>
      <c r="V258" s="179">
        <f t="shared" si="278"/>
        <v>-18.15898190504922</v>
      </c>
      <c r="W258" s="181">
        <f>SUM(K$250:K258)</f>
        <v>2634.74</v>
      </c>
      <c r="X258" s="179">
        <f t="shared" si="279"/>
        <v>17.405331218194942</v>
      </c>
      <c r="Y258" s="212">
        <f t="shared" si="280"/>
        <v>-31.616349328294689</v>
      </c>
      <c r="Z258" s="179">
        <f>SUM(H250:H258)</f>
        <v>117566.01</v>
      </c>
      <c r="AA258" s="179">
        <f t="shared" si="246"/>
        <v>13.429902051590803</v>
      </c>
      <c r="AB258" s="179">
        <f t="shared" si="253"/>
        <v>-19.267610071228493</v>
      </c>
      <c r="AC258" s="181">
        <f>SUM(N250:N258)</f>
        <v>150617.64000000001</v>
      </c>
      <c r="AD258" s="179">
        <f t="shared" si="247"/>
        <v>14.341548765438095</v>
      </c>
      <c r="AE258" s="179">
        <f t="shared" si="254"/>
        <v>-31.665960268001381</v>
      </c>
    </row>
    <row r="259" spans="1:31" s="60" customFormat="1" ht="12" customHeight="1">
      <c r="A259" s="626"/>
      <c r="B259" s="301">
        <v>10</v>
      </c>
      <c r="C259" s="152" t="s">
        <v>30</v>
      </c>
      <c r="D259" s="317"/>
      <c r="E259" s="180">
        <v>567.26</v>
      </c>
      <c r="F259" s="180">
        <f t="shared" si="281"/>
        <v>-3.0341361686125001</v>
      </c>
      <c r="G259" s="233">
        <f t="shared" si="282"/>
        <v>-14.426224562144551</v>
      </c>
      <c r="H259" s="180">
        <v>14870.29</v>
      </c>
      <c r="I259" s="180">
        <f t="shared" ref="I259:I266" si="285">((H259/H258)-1)*100</f>
        <v>6.8297890529978922</v>
      </c>
      <c r="J259" s="225">
        <f t="shared" ref="J259:J266" si="286">((H259/H247)-1)*100</f>
        <v>-10.857757052260785</v>
      </c>
      <c r="K259" s="180">
        <v>332.35</v>
      </c>
      <c r="L259" s="180">
        <f t="shared" si="283"/>
        <v>-14.912954429083458</v>
      </c>
      <c r="M259" s="233">
        <f t="shared" si="284"/>
        <v>-27.578392277352858</v>
      </c>
      <c r="N259" s="180">
        <v>18868.45</v>
      </c>
      <c r="O259" s="180">
        <f t="shared" ref="O259:O266" si="287">((N259/N258)-1)*100</f>
        <v>-0.12232975995629669</v>
      </c>
      <c r="P259" s="225">
        <f t="shared" ref="P259:P266" si="288">((N259/N247)-1)*100</f>
        <v>-23.957861053513962</v>
      </c>
      <c r="Q259" s="230">
        <f t="shared" ref="Q259:Q269" si="289">E259/K259*100</f>
        <v>170.68151045584472</v>
      </c>
      <c r="R259" s="183">
        <v>79.236223609082472</v>
      </c>
      <c r="S259" s="209"/>
      <c r="T259" s="180">
        <f>SUM(E$250:E259)</f>
        <v>4555.0700000000006</v>
      </c>
      <c r="U259" s="180">
        <f t="shared" ref="U259:U269" si="290">((T259/T258)-1)*100</f>
        <v>14.224850231079223</v>
      </c>
      <c r="V259" s="180">
        <f t="shared" ref="V259:V269" si="291">((T259/T247)-1)*100</f>
        <v>-17.711976471948432</v>
      </c>
      <c r="W259" s="182">
        <f>SUM(K$250:K259)</f>
        <v>2967.0899999999997</v>
      </c>
      <c r="X259" s="180">
        <f t="shared" ref="X259:X269" si="292">((W259/W258)-1)*100</f>
        <v>12.614147885559856</v>
      </c>
      <c r="Y259" s="217">
        <f t="shared" ref="Y259:Y269" si="293">((W259/W247)-1)*100</f>
        <v>-31.186583762196218</v>
      </c>
      <c r="Z259" s="180">
        <f>SUM(H250:H259)</f>
        <v>132436.29999999999</v>
      </c>
      <c r="AA259" s="180">
        <f t="shared" ref="AA259:AA266" si="294">(Z259/Z258-1)*100</f>
        <v>12.648460213968304</v>
      </c>
      <c r="AB259" s="180">
        <f t="shared" si="253"/>
        <v>-18.40325922901004</v>
      </c>
      <c r="AC259" s="182">
        <f>SUM(N250:N259)</f>
        <v>169486.09000000003</v>
      </c>
      <c r="AD259" s="180">
        <f t="shared" ref="AD259:AD266" si="295">(AC259/AC258-1)*100</f>
        <v>12.527383910676072</v>
      </c>
      <c r="AE259" s="180">
        <f t="shared" si="254"/>
        <v>-30.886020552473571</v>
      </c>
    </row>
    <row r="260" spans="1:31" s="60" customFormat="1" ht="12" customHeight="1">
      <c r="A260" s="626"/>
      <c r="B260" s="301">
        <v>11</v>
      </c>
      <c r="C260" s="45" t="s">
        <v>31</v>
      </c>
      <c r="D260" s="315"/>
      <c r="E260" s="178">
        <v>513.44000000000005</v>
      </c>
      <c r="F260" s="178">
        <f t="shared" si="281"/>
        <v>-9.4877128653527372</v>
      </c>
      <c r="G260" s="229">
        <f t="shared" si="282"/>
        <v>2.4053612030795035</v>
      </c>
      <c r="H260" s="178">
        <v>14087.92</v>
      </c>
      <c r="I260" s="178">
        <f t="shared" si="285"/>
        <v>-5.2612961818498505</v>
      </c>
      <c r="J260" s="226">
        <f t="shared" si="286"/>
        <v>-3.9676945708174038</v>
      </c>
      <c r="K260" s="178">
        <v>326.85000000000002</v>
      </c>
      <c r="L260" s="178">
        <f t="shared" si="283"/>
        <v>-1.6548819016097505</v>
      </c>
      <c r="M260" s="229">
        <f t="shared" si="284"/>
        <v>-9.2990342990342931</v>
      </c>
      <c r="N260" s="178">
        <v>18839.439999999999</v>
      </c>
      <c r="O260" s="178">
        <f t="shared" si="287"/>
        <v>-0.15374871809821222</v>
      </c>
      <c r="P260" s="226">
        <f t="shared" si="288"/>
        <v>-3.6775905184027846</v>
      </c>
      <c r="Q260" s="230">
        <f t="shared" si="289"/>
        <v>157.08734893682117</v>
      </c>
      <c r="R260" s="183">
        <v>74.3</v>
      </c>
      <c r="S260" s="209"/>
      <c r="T260" s="178">
        <f>SUM(E$250:E260)</f>
        <v>5068.51</v>
      </c>
      <c r="U260" s="178">
        <f t="shared" si="290"/>
        <v>11.271835559058353</v>
      </c>
      <c r="V260" s="178">
        <f t="shared" si="291"/>
        <v>-16.041180075866755</v>
      </c>
      <c r="W260" s="183">
        <f>SUM(K$250:K260)</f>
        <v>3293.9399999999996</v>
      </c>
      <c r="X260" s="178">
        <f t="shared" si="292"/>
        <v>11.015843806557935</v>
      </c>
      <c r="Y260" s="207">
        <f t="shared" si="293"/>
        <v>-29.498410795886265</v>
      </c>
      <c r="Z260" s="178">
        <f>SUM(H250:H260)</f>
        <v>146524.22</v>
      </c>
      <c r="AA260" s="178">
        <f t="shared" si="294"/>
        <v>10.637506484249414</v>
      </c>
      <c r="AB260" s="178">
        <f t="shared" si="253"/>
        <v>-17.206658422604004</v>
      </c>
      <c r="AC260" s="183">
        <f>SUM(N250:N260)</f>
        <v>188325.53000000003</v>
      </c>
      <c r="AD260" s="178">
        <f t="shared" si="295"/>
        <v>11.115626067012352</v>
      </c>
      <c r="AE260" s="178">
        <f t="shared" si="254"/>
        <v>-28.876235216061154</v>
      </c>
    </row>
    <row r="261" spans="1:31" s="60" customFormat="1" ht="12" customHeight="1">
      <c r="A261" s="627"/>
      <c r="B261" s="302">
        <v>12</v>
      </c>
      <c r="C261" s="93" t="s">
        <v>32</v>
      </c>
      <c r="D261" s="316"/>
      <c r="E261" s="179">
        <v>409.41</v>
      </c>
      <c r="F261" s="179">
        <f t="shared" si="281"/>
        <v>-20.261374259894048</v>
      </c>
      <c r="G261" s="231">
        <f t="shared" si="282"/>
        <v>19.693027335184922</v>
      </c>
      <c r="H261" s="179">
        <v>13365.34</v>
      </c>
      <c r="I261" s="179">
        <f t="shared" si="285"/>
        <v>-5.1290751225163138</v>
      </c>
      <c r="J261" s="227">
        <f t="shared" si="286"/>
        <v>9.0870062030688814</v>
      </c>
      <c r="K261" s="179">
        <v>275.98</v>
      </c>
      <c r="L261" s="179">
        <f t="shared" si="283"/>
        <v>-15.563714242007032</v>
      </c>
      <c r="M261" s="231">
        <f t="shared" si="284"/>
        <v>16.73293291599698</v>
      </c>
      <c r="N261" s="179">
        <v>17790.650000000001</v>
      </c>
      <c r="O261" s="179">
        <f t="shared" si="287"/>
        <v>-5.5669913755398088</v>
      </c>
      <c r="P261" s="227">
        <f t="shared" si="288"/>
        <v>-4.3621933210802428</v>
      </c>
      <c r="Q261" s="232">
        <f t="shared" si="289"/>
        <v>148.34770635553301</v>
      </c>
      <c r="R261" s="181">
        <v>77</v>
      </c>
      <c r="S261" s="209"/>
      <c r="T261" s="179">
        <f>SUM(E$250:E261)</f>
        <v>5477.92</v>
      </c>
      <c r="U261" s="179">
        <f t="shared" si="290"/>
        <v>8.0775217963464652</v>
      </c>
      <c r="V261" s="179">
        <f t="shared" si="291"/>
        <v>-14.125051928608945</v>
      </c>
      <c r="W261" s="181">
        <f>SUM(K$250:K261)</f>
        <v>3569.9199999999996</v>
      </c>
      <c r="X261" s="179">
        <f t="shared" si="292"/>
        <v>8.3784161217265627</v>
      </c>
      <c r="Y261" s="212">
        <f t="shared" si="293"/>
        <v>-27.271690125637406</v>
      </c>
      <c r="Z261" s="179">
        <f>SUM(H250:H261)</f>
        <v>159889.56</v>
      </c>
      <c r="AA261" s="179">
        <f t="shared" si="294"/>
        <v>9.1215909560890438</v>
      </c>
      <c r="AB261" s="179">
        <f t="shared" si="253"/>
        <v>-15.504213571099623</v>
      </c>
      <c r="AC261" s="181">
        <f>SUM(N250:N261)</f>
        <v>206116.18000000002</v>
      </c>
      <c r="AD261" s="179">
        <f t="shared" si="295"/>
        <v>9.4467542451626141</v>
      </c>
      <c r="AE261" s="179">
        <f t="shared" si="254"/>
        <v>-27.267087072953057</v>
      </c>
    </row>
    <row r="262" spans="1:31" s="60" customFormat="1" ht="12" customHeight="1">
      <c r="A262" s="623">
        <v>2010</v>
      </c>
      <c r="B262" s="303">
        <v>1</v>
      </c>
      <c r="C262" s="152" t="s">
        <v>21</v>
      </c>
      <c r="D262" s="317"/>
      <c r="E262" s="180">
        <v>450.25700000000001</v>
      </c>
      <c r="F262" s="180">
        <f t="shared" ref="F262:F272" si="296">((E262/E261)-1)*100</f>
        <v>9.9770401309200896</v>
      </c>
      <c r="G262" s="233">
        <f t="shared" ref="G262:G272" si="297">((E262/E250)-1)*100</f>
        <v>21.733852434639189</v>
      </c>
      <c r="H262" s="180">
        <v>12624.23</v>
      </c>
      <c r="I262" s="180">
        <f t="shared" si="285"/>
        <v>-5.5450141934286767</v>
      </c>
      <c r="J262" s="225">
        <f t="shared" si="286"/>
        <v>9.4372286116271464</v>
      </c>
      <c r="K262" s="180">
        <v>352.81</v>
      </c>
      <c r="L262" s="180">
        <f t="shared" ref="L262:L272" si="298">((K262/K261)-1)*100</f>
        <v>27.838973838683945</v>
      </c>
      <c r="M262" s="233">
        <f t="shared" ref="M262:M272" si="299">((K262/K250)-1)*100</f>
        <v>34.189106952685222</v>
      </c>
      <c r="N262" s="180">
        <v>17578.68</v>
      </c>
      <c r="O262" s="180">
        <f t="shared" si="287"/>
        <v>-1.1914685523013557</v>
      </c>
      <c r="P262" s="225">
        <f t="shared" si="288"/>
        <v>9.2637506759570609</v>
      </c>
      <c r="Q262" s="230">
        <f t="shared" si="289"/>
        <v>127.62024885915932</v>
      </c>
      <c r="R262" s="183">
        <v>73.099999999999994</v>
      </c>
      <c r="S262" s="209"/>
      <c r="T262" s="180">
        <f>SUM(E$262:E262)</f>
        <v>450.25700000000001</v>
      </c>
      <c r="U262" s="180">
        <f t="shared" si="290"/>
        <v>-91.780511581038056</v>
      </c>
      <c r="V262" s="180">
        <f t="shared" si="291"/>
        <v>21.733852434639189</v>
      </c>
      <c r="W262" s="182">
        <f>SUM(K$262:K262)</f>
        <v>352.81</v>
      </c>
      <c r="X262" s="180">
        <f t="shared" si="292"/>
        <v>-90.117145482251701</v>
      </c>
      <c r="Y262" s="217">
        <f t="shared" si="293"/>
        <v>34.189106952685222</v>
      </c>
      <c r="Z262" s="180">
        <v>12624.23</v>
      </c>
      <c r="AA262" s="180">
        <f t="shared" si="294"/>
        <v>-92.104406316459944</v>
      </c>
      <c r="AB262" s="180">
        <f t="shared" ref="AB262:AB269" si="300">(Z262/Z250-1)*100</f>
        <v>9.4372286116271464</v>
      </c>
      <c r="AC262" s="182">
        <v>17578.68</v>
      </c>
      <c r="AD262" s="180">
        <f t="shared" si="295"/>
        <v>-91.471470119424879</v>
      </c>
      <c r="AE262" s="180">
        <f t="shared" ref="AE262:AE269" si="301">(AC262/AC250-1)*100</f>
        <v>9.2637506759570609</v>
      </c>
    </row>
    <row r="263" spans="1:31" s="60" customFormat="1" ht="12" customHeight="1">
      <c r="A263" s="626"/>
      <c r="B263" s="301">
        <v>2</v>
      </c>
      <c r="C263" s="45" t="s">
        <v>22</v>
      </c>
      <c r="D263" s="315"/>
      <c r="E263" s="178">
        <v>513.53800000000001</v>
      </c>
      <c r="F263" s="178">
        <f t="shared" si="296"/>
        <v>14.05441781027279</v>
      </c>
      <c r="G263" s="229">
        <f t="shared" si="297"/>
        <v>10.324396322076135</v>
      </c>
      <c r="H263" s="178">
        <v>14504</v>
      </c>
      <c r="I263" s="178">
        <f t="shared" si="285"/>
        <v>14.890175480009482</v>
      </c>
      <c r="J263" s="226">
        <f t="shared" si="286"/>
        <v>13.865727311052689</v>
      </c>
      <c r="K263" s="178">
        <v>333.62</v>
      </c>
      <c r="L263" s="178">
        <f t="shared" si="298"/>
        <v>-5.4391882316260904</v>
      </c>
      <c r="M263" s="229">
        <f t="shared" si="299"/>
        <v>13.156734389309111</v>
      </c>
      <c r="N263" s="178">
        <v>17827.54</v>
      </c>
      <c r="O263" s="178">
        <f t="shared" si="287"/>
        <v>1.415692190767448</v>
      </c>
      <c r="P263" s="226">
        <f t="shared" si="288"/>
        <v>5.0327838235441291</v>
      </c>
      <c r="Q263" s="230">
        <f t="shared" si="289"/>
        <v>153.92902104190395</v>
      </c>
      <c r="R263" s="183">
        <v>79.7</v>
      </c>
      <c r="S263" s="209"/>
      <c r="T263" s="178">
        <f>SUM(E$262:E263)</f>
        <v>963.79500000000007</v>
      </c>
      <c r="U263" s="178">
        <f t="shared" si="290"/>
        <v>114.05441781027284</v>
      </c>
      <c r="V263" s="178">
        <f t="shared" si="291"/>
        <v>15.376189621116909</v>
      </c>
      <c r="W263" s="183">
        <f>SUM(K$262:K263)</f>
        <v>686.43000000000006</v>
      </c>
      <c r="X263" s="178">
        <f t="shared" si="292"/>
        <v>94.560811768373924</v>
      </c>
      <c r="Y263" s="207">
        <f t="shared" si="293"/>
        <v>23.071268489466611</v>
      </c>
      <c r="Z263" s="178">
        <v>27128.23</v>
      </c>
      <c r="AA263" s="178">
        <f t="shared" si="294"/>
        <v>114.89017548000947</v>
      </c>
      <c r="AB263" s="178">
        <f t="shared" si="300"/>
        <v>11.761145945767781</v>
      </c>
      <c r="AC263" s="183">
        <v>35406.22</v>
      </c>
      <c r="AD263" s="178">
        <f t="shared" si="295"/>
        <v>101.41569219076744</v>
      </c>
      <c r="AE263" s="178">
        <f t="shared" si="301"/>
        <v>7.0916389129265012</v>
      </c>
    </row>
    <row r="264" spans="1:31" s="60" customFormat="1" ht="12" customHeight="1">
      <c r="A264" s="626"/>
      <c r="B264" s="301">
        <v>3</v>
      </c>
      <c r="C264" s="93" t="s">
        <v>23</v>
      </c>
      <c r="D264" s="316"/>
      <c r="E264" s="179">
        <v>616.65800000000002</v>
      </c>
      <c r="F264" s="179">
        <f t="shared" si="296"/>
        <v>20.080305644372952</v>
      </c>
      <c r="G264" s="231">
        <f t="shared" si="297"/>
        <v>14.454508333642679</v>
      </c>
      <c r="H264" s="179">
        <v>16820.349999999999</v>
      </c>
      <c r="I264" s="179">
        <f t="shared" si="285"/>
        <v>15.970421952564795</v>
      </c>
      <c r="J264" s="227">
        <f t="shared" si="286"/>
        <v>18.562714282491989</v>
      </c>
      <c r="K264" s="179">
        <v>375.48</v>
      </c>
      <c r="L264" s="179">
        <f t="shared" si="298"/>
        <v>12.547209399916071</v>
      </c>
      <c r="M264" s="231">
        <f t="shared" si="299"/>
        <v>14.110317580914767</v>
      </c>
      <c r="N264" s="179">
        <v>21316.240000000002</v>
      </c>
      <c r="O264" s="179">
        <f t="shared" si="287"/>
        <v>19.569160972293442</v>
      </c>
      <c r="P264" s="227">
        <f t="shared" si="288"/>
        <v>22.926347670734582</v>
      </c>
      <c r="Q264" s="232">
        <f t="shared" si="289"/>
        <v>164.23191648023862</v>
      </c>
      <c r="R264" s="181">
        <f t="shared" ref="R264:R269" si="302">(H264/N264)*100</f>
        <v>78.908616153693131</v>
      </c>
      <c r="S264" s="209"/>
      <c r="T264" s="179">
        <f>SUM(E$262:E264)</f>
        <v>1580.453</v>
      </c>
      <c r="U264" s="179">
        <f t="shared" si="290"/>
        <v>63.982278389076505</v>
      </c>
      <c r="V264" s="179">
        <f t="shared" si="291"/>
        <v>15.01480937029247</v>
      </c>
      <c r="W264" s="181">
        <f>SUM(K$262:K264)</f>
        <v>1061.9100000000001</v>
      </c>
      <c r="X264" s="179">
        <f t="shared" si="292"/>
        <v>54.700406450767012</v>
      </c>
      <c r="Y264" s="212">
        <f t="shared" si="293"/>
        <v>19.746278755074442</v>
      </c>
      <c r="Z264" s="179">
        <v>43948.58</v>
      </c>
      <c r="AA264" s="179">
        <f t="shared" si="294"/>
        <v>62.003123683336511</v>
      </c>
      <c r="AB264" s="179">
        <f t="shared" si="300"/>
        <v>14.270046915935097</v>
      </c>
      <c r="AC264" s="181">
        <v>56722.46</v>
      </c>
      <c r="AD264" s="179">
        <f t="shared" si="295"/>
        <v>60.20478887607883</v>
      </c>
      <c r="AE264" s="179">
        <f t="shared" si="301"/>
        <v>12.539494748946822</v>
      </c>
    </row>
    <row r="265" spans="1:31" s="60" customFormat="1" ht="12" customHeight="1">
      <c r="A265" s="626"/>
      <c r="B265" s="301">
        <v>4</v>
      </c>
      <c r="C265" s="152" t="s">
        <v>24</v>
      </c>
      <c r="D265" s="317"/>
      <c r="E265" s="180">
        <v>623.10199999999998</v>
      </c>
      <c r="F265" s="180">
        <f t="shared" si="296"/>
        <v>1.044987659286023</v>
      </c>
      <c r="G265" s="233">
        <f t="shared" si="297"/>
        <v>30.61839678014422</v>
      </c>
      <c r="H265" s="180">
        <v>14680.25</v>
      </c>
      <c r="I265" s="180">
        <f t="shared" si="285"/>
        <v>-12.723278647590563</v>
      </c>
      <c r="J265" s="225">
        <f t="shared" si="286"/>
        <v>9.5566389968723122</v>
      </c>
      <c r="K265" s="180">
        <v>366.12</v>
      </c>
      <c r="L265" s="180">
        <f t="shared" si="298"/>
        <v>-2.4928092042186045</v>
      </c>
      <c r="M265" s="233">
        <f t="shared" si="299"/>
        <v>26.057016939815458</v>
      </c>
      <c r="N265" s="180">
        <v>19733.169999999998</v>
      </c>
      <c r="O265" s="180">
        <f t="shared" si="287"/>
        <v>-7.4265911811839391</v>
      </c>
      <c r="P265" s="225">
        <f t="shared" si="288"/>
        <v>22.233736790594527</v>
      </c>
      <c r="Q265" s="230">
        <f t="shared" si="289"/>
        <v>170.19064787501367</v>
      </c>
      <c r="R265" s="183">
        <f t="shared" si="302"/>
        <v>74.393774543066328</v>
      </c>
      <c r="S265" s="209"/>
      <c r="T265" s="180">
        <f>SUM(E$262:E265)</f>
        <v>2203.5549999999998</v>
      </c>
      <c r="U265" s="180">
        <f t="shared" si="290"/>
        <v>39.425531793732539</v>
      </c>
      <c r="V265" s="180">
        <f t="shared" si="291"/>
        <v>19.035798981184861</v>
      </c>
      <c r="W265" s="182">
        <f>SUM(K$262:K265)</f>
        <v>1428.0300000000002</v>
      </c>
      <c r="X265" s="180">
        <f t="shared" si="292"/>
        <v>34.477498093058735</v>
      </c>
      <c r="Y265" s="217">
        <f t="shared" si="293"/>
        <v>21.303217695627087</v>
      </c>
      <c r="Z265" s="180">
        <v>58628.83</v>
      </c>
      <c r="AA265" s="180">
        <f t="shared" si="294"/>
        <v>33.403240787301883</v>
      </c>
      <c r="AB265" s="180">
        <f t="shared" si="300"/>
        <v>13.0521864937446</v>
      </c>
      <c r="AC265" s="182">
        <v>76455.63</v>
      </c>
      <c r="AD265" s="180">
        <f t="shared" si="295"/>
        <v>34.788988347825558</v>
      </c>
      <c r="AE265" s="180">
        <f t="shared" si="301"/>
        <v>14.891277576572136</v>
      </c>
    </row>
    <row r="266" spans="1:31" s="60" customFormat="1" ht="12" customHeight="1">
      <c r="A266" s="626"/>
      <c r="B266" s="301">
        <v>5</v>
      </c>
      <c r="C266" s="45" t="s">
        <v>25</v>
      </c>
      <c r="D266" s="315"/>
      <c r="E266" s="178">
        <v>699.57299999999998</v>
      </c>
      <c r="F266" s="178">
        <f t="shared" si="296"/>
        <v>12.272629521330369</v>
      </c>
      <c r="G266" s="229">
        <f t="shared" si="297"/>
        <v>65.838469561919212</v>
      </c>
      <c r="H266" s="178">
        <v>16048.67</v>
      </c>
      <c r="I266" s="178">
        <f t="shared" si="285"/>
        <v>9.3215033803920164</v>
      </c>
      <c r="J266" s="226">
        <f t="shared" si="286"/>
        <v>23.063185338547655</v>
      </c>
      <c r="K266" s="178">
        <v>395.5</v>
      </c>
      <c r="L266" s="178">
        <f t="shared" si="298"/>
        <v>8.0246913580246826</v>
      </c>
      <c r="M266" s="229">
        <f t="shared" si="299"/>
        <v>43.954284050374895</v>
      </c>
      <c r="N266" s="178">
        <v>20276.93</v>
      </c>
      <c r="O266" s="178">
        <f t="shared" si="287"/>
        <v>2.7555633484128705</v>
      </c>
      <c r="P266" s="226">
        <f t="shared" si="288"/>
        <v>29.758317340396466</v>
      </c>
      <c r="Q266" s="230">
        <f t="shared" si="289"/>
        <v>176.88318584070797</v>
      </c>
      <c r="R266" s="183">
        <f t="shared" si="302"/>
        <v>79.147435040708828</v>
      </c>
      <c r="S266" s="209"/>
      <c r="T266" s="178">
        <f>SUM(E$262:E266)</f>
        <v>2903.1279999999997</v>
      </c>
      <c r="U266" s="178">
        <f t="shared" si="290"/>
        <v>31.747471699140696</v>
      </c>
      <c r="V266" s="178">
        <f t="shared" si="291"/>
        <v>27.721743415119128</v>
      </c>
      <c r="W266" s="183">
        <f>SUM(K$262:K266)</f>
        <v>1823.5300000000002</v>
      </c>
      <c r="X266" s="178">
        <f t="shared" si="292"/>
        <v>27.695496593208823</v>
      </c>
      <c r="Y266" s="207">
        <f t="shared" si="293"/>
        <v>25.589195443463431</v>
      </c>
      <c r="Z266" s="178">
        <v>74677.5</v>
      </c>
      <c r="AA266" s="178">
        <f t="shared" si="294"/>
        <v>27.373341750125313</v>
      </c>
      <c r="AB266" s="178">
        <f t="shared" si="300"/>
        <v>15.063765610899193</v>
      </c>
      <c r="AC266" s="183">
        <v>96732.56</v>
      </c>
      <c r="AD266" s="178">
        <f t="shared" si="295"/>
        <v>26.521173130088638</v>
      </c>
      <c r="AE266" s="178">
        <f t="shared" si="301"/>
        <v>17.718523754100502</v>
      </c>
    </row>
    <row r="267" spans="1:31" s="60" customFormat="1" ht="12" customHeight="1">
      <c r="A267" s="626"/>
      <c r="B267" s="301">
        <v>6</v>
      </c>
      <c r="C267" s="93" t="s">
        <v>26</v>
      </c>
      <c r="D267" s="316"/>
      <c r="E267" s="178">
        <v>626.83000000000004</v>
      </c>
      <c r="F267" s="178">
        <f t="shared" si="296"/>
        <v>-10.39820004488451</v>
      </c>
      <c r="G267" s="229">
        <f t="shared" si="297"/>
        <v>51.408212560386481</v>
      </c>
      <c r="H267" s="178">
        <v>16715.439999999999</v>
      </c>
      <c r="I267" s="178">
        <f t="shared" ref="I267:I272" si="303">((H267/H266)-1)*100</f>
        <v>4.1546744995067941</v>
      </c>
      <c r="J267" s="226">
        <f t="shared" ref="J267:J272" si="304">((H267/H255)-1)*100</f>
        <v>17.739987081695929</v>
      </c>
      <c r="K267" s="178">
        <v>406.82</v>
      </c>
      <c r="L267" s="178">
        <f t="shared" si="298"/>
        <v>2.8621997471554916</v>
      </c>
      <c r="M267" s="229">
        <f t="shared" si="299"/>
        <v>45.677862923440514</v>
      </c>
      <c r="N267" s="178">
        <v>21380.73</v>
      </c>
      <c r="O267" s="178">
        <f t="shared" ref="O267:O272" si="305">((N267/N266)-1)*100</f>
        <v>5.443624848534756</v>
      </c>
      <c r="P267" s="226">
        <f t="shared" ref="P267:P272" si="306">((N267/N255)-1)*100</f>
        <v>22.929827173923666</v>
      </c>
      <c r="Q267" s="232">
        <f t="shared" si="289"/>
        <v>154.08042869082149</v>
      </c>
      <c r="R267" s="181">
        <f t="shared" si="302"/>
        <v>78.179931181021416</v>
      </c>
      <c r="S267" s="209"/>
      <c r="T267" s="178">
        <f>SUM(E$262:E267)</f>
        <v>3529.9579999999996</v>
      </c>
      <c r="U267" s="178">
        <f t="shared" si="290"/>
        <v>21.591538506052778</v>
      </c>
      <c r="V267" s="178">
        <f t="shared" si="291"/>
        <v>31.371226753901162</v>
      </c>
      <c r="W267" s="183">
        <f>SUM(K$262:K267)</f>
        <v>2230.3500000000004</v>
      </c>
      <c r="X267" s="178">
        <f t="shared" si="292"/>
        <v>22.309476674362362</v>
      </c>
      <c r="Y267" s="212">
        <f t="shared" si="293"/>
        <v>28.82962500866433</v>
      </c>
      <c r="Z267" s="178">
        <v>91392.94</v>
      </c>
      <c r="AA267" s="178">
        <f t="shared" ref="AA267:AA272" si="307">(Z267/Z266-1)*100</f>
        <v>22.383502393625921</v>
      </c>
      <c r="AB267" s="178">
        <f t="shared" si="300"/>
        <v>15.544108135388711</v>
      </c>
      <c r="AC267" s="183">
        <v>118113.29</v>
      </c>
      <c r="AD267" s="178">
        <f t="shared" ref="AD267:AD272" si="308">(AC267/AC266-1)*100</f>
        <v>22.102929975181063</v>
      </c>
      <c r="AE267" s="178">
        <f t="shared" si="301"/>
        <v>18.628862901054255</v>
      </c>
    </row>
    <row r="268" spans="1:31" s="60" customFormat="1" ht="12" customHeight="1">
      <c r="A268" s="626"/>
      <c r="B268" s="301">
        <v>7</v>
      </c>
      <c r="C268" s="152" t="s">
        <v>27</v>
      </c>
      <c r="D268" s="317"/>
      <c r="E268" s="180">
        <v>543.77099999999996</v>
      </c>
      <c r="F268" s="180">
        <f t="shared" si="296"/>
        <v>-13.250642119873024</v>
      </c>
      <c r="G268" s="233">
        <f t="shared" si="297"/>
        <v>58.969479038765101</v>
      </c>
      <c r="H268" s="180">
        <v>16350.4</v>
      </c>
      <c r="I268" s="180">
        <f t="shared" si="303"/>
        <v>-2.1838491837486762</v>
      </c>
      <c r="J268" s="225">
        <f t="shared" si="304"/>
        <v>12.789148776629823</v>
      </c>
      <c r="K268" s="180">
        <v>388.9</v>
      </c>
      <c r="L268" s="180">
        <f t="shared" si="298"/>
        <v>-4.4048965144289909</v>
      </c>
      <c r="M268" s="233">
        <f t="shared" si="299"/>
        <v>55.014349489795912</v>
      </c>
      <c r="N268" s="180">
        <v>20544.86</v>
      </c>
      <c r="O268" s="180">
        <f t="shared" si="305"/>
        <v>-3.9094549157114744</v>
      </c>
      <c r="P268" s="225">
        <f t="shared" si="306"/>
        <v>15.47330325592533</v>
      </c>
      <c r="Q268" s="230">
        <f t="shared" si="289"/>
        <v>139.82283363332476</v>
      </c>
      <c r="R268" s="183">
        <f t="shared" si="302"/>
        <v>79.583895923359904</v>
      </c>
      <c r="S268" s="209"/>
      <c r="T268" s="180">
        <f>SUM(E$262:E268)</f>
        <v>4073.7289999999994</v>
      </c>
      <c r="U268" s="180">
        <f t="shared" si="290"/>
        <v>15.404460902934257</v>
      </c>
      <c r="V268" s="180">
        <f t="shared" si="291"/>
        <v>34.487780077713602</v>
      </c>
      <c r="W268" s="182">
        <f>SUM(K$262:K268)</f>
        <v>2619.2500000000005</v>
      </c>
      <c r="X268" s="180">
        <f t="shared" si="292"/>
        <v>17.436725177662705</v>
      </c>
      <c r="Y268" s="217">
        <f t="shared" si="293"/>
        <v>32.143866163501734</v>
      </c>
      <c r="Z268" s="180">
        <v>107743.34</v>
      </c>
      <c r="AA268" s="180">
        <f t="shared" si="307"/>
        <v>17.890222155015479</v>
      </c>
      <c r="AB268" s="180">
        <f t="shared" si="300"/>
        <v>15.117404038771154</v>
      </c>
      <c r="AC268" s="182">
        <v>138658.15</v>
      </c>
      <c r="AD268" s="180">
        <f t="shared" si="308"/>
        <v>17.394198400535622</v>
      </c>
      <c r="AE268" s="180">
        <f t="shared" si="301"/>
        <v>18.150466362285545</v>
      </c>
    </row>
    <row r="269" spans="1:31" s="60" customFormat="1" ht="12" customHeight="1">
      <c r="A269" s="626"/>
      <c r="B269" s="301">
        <v>8</v>
      </c>
      <c r="C269" s="45" t="s">
        <v>28</v>
      </c>
      <c r="D269" s="315"/>
      <c r="E269" s="178">
        <v>629.79999999999995</v>
      </c>
      <c r="F269" s="178">
        <f t="shared" si="296"/>
        <v>15.82081427659805</v>
      </c>
      <c r="G269" s="229">
        <f t="shared" si="297"/>
        <v>68.517378856393634</v>
      </c>
      <c r="H269" s="178">
        <v>12573.13</v>
      </c>
      <c r="I269" s="178">
        <f t="shared" si="303"/>
        <v>-23.102003620706533</v>
      </c>
      <c r="J269" s="226">
        <f t="shared" si="304"/>
        <v>25.079759532594714</v>
      </c>
      <c r="K269" s="178">
        <v>289.58999999999997</v>
      </c>
      <c r="L269" s="178">
        <f t="shared" si="298"/>
        <v>-25.536127539213172</v>
      </c>
      <c r="M269" s="229">
        <f t="shared" si="299"/>
        <v>10.522097549805354</v>
      </c>
      <c r="N269" s="178">
        <v>17215.71</v>
      </c>
      <c r="O269" s="178">
        <f t="shared" si="305"/>
        <v>-16.204296354416638</v>
      </c>
      <c r="P269" s="226">
        <f t="shared" si="306"/>
        <v>19.812970028158183</v>
      </c>
      <c r="Q269" s="230">
        <f t="shared" si="289"/>
        <v>217.47988535515731</v>
      </c>
      <c r="R269" s="183">
        <f t="shared" si="302"/>
        <v>73.032886822559163</v>
      </c>
      <c r="S269" s="209"/>
      <c r="T269" s="178">
        <f>SUM(E$262:E269)</f>
        <v>4703.5289999999995</v>
      </c>
      <c r="U269" s="178">
        <f t="shared" si="290"/>
        <v>15.460036737838978</v>
      </c>
      <c r="V269" s="178">
        <f t="shared" si="291"/>
        <v>38.225255671799665</v>
      </c>
      <c r="W269" s="183">
        <f>SUM(K$262:K269)</f>
        <v>2908.8400000000006</v>
      </c>
      <c r="X269" s="178">
        <f t="shared" si="292"/>
        <v>11.056218383124939</v>
      </c>
      <c r="Y269" s="207">
        <f t="shared" si="293"/>
        <v>29.619364210789012</v>
      </c>
      <c r="Z269" s="178">
        <v>120316.47</v>
      </c>
      <c r="AA269" s="178">
        <f t="shared" si="307"/>
        <v>11.669519433869425</v>
      </c>
      <c r="AB269" s="178">
        <f t="shared" si="300"/>
        <v>16.083597693697051</v>
      </c>
      <c r="AC269" s="183">
        <v>155873.85999999999</v>
      </c>
      <c r="AD269" s="178">
        <f t="shared" si="308"/>
        <v>12.415938046194896</v>
      </c>
      <c r="AE269" s="178">
        <f t="shared" si="301"/>
        <v>18.331814018909508</v>
      </c>
    </row>
    <row r="270" spans="1:31" s="60" customFormat="1" ht="12" customHeight="1">
      <c r="A270" s="626"/>
      <c r="B270" s="301">
        <v>9</v>
      </c>
      <c r="C270" s="93" t="s">
        <v>29</v>
      </c>
      <c r="D270" s="316"/>
      <c r="E270" s="179">
        <v>751.19200000000001</v>
      </c>
      <c r="F270" s="179">
        <f t="shared" si="296"/>
        <v>19.274690377897752</v>
      </c>
      <c r="G270" s="231">
        <f t="shared" si="297"/>
        <v>28.406693902668323</v>
      </c>
      <c r="H270" s="179">
        <v>16092.7</v>
      </c>
      <c r="I270" s="179">
        <f t="shared" si="303"/>
        <v>27.992790975675931</v>
      </c>
      <c r="J270" s="227">
        <f t="shared" si="304"/>
        <v>15.611716132851416</v>
      </c>
      <c r="K270" s="179">
        <v>413.53</v>
      </c>
      <c r="L270" s="179">
        <f t="shared" si="298"/>
        <v>42.798439172623361</v>
      </c>
      <c r="M270" s="231">
        <f t="shared" si="299"/>
        <v>5.8704557091653786</v>
      </c>
      <c r="N270" s="179">
        <v>20454.09</v>
      </c>
      <c r="O270" s="179">
        <f t="shared" si="305"/>
        <v>18.810609611802253</v>
      </c>
      <c r="P270" s="227">
        <f t="shared" si="306"/>
        <v>8.2710480235618444</v>
      </c>
      <c r="Q270" s="232">
        <f t="shared" ref="Q270:Q275" si="309">E270/K270*100</f>
        <v>181.6535680603584</v>
      </c>
      <c r="R270" s="181">
        <f t="shared" ref="R270:R275" si="310">(H270/N270)*100</f>
        <v>78.6771741006322</v>
      </c>
      <c r="S270" s="209"/>
      <c r="T270" s="179">
        <f>SUM(E$262:E270)</f>
        <v>5454.7209999999995</v>
      </c>
      <c r="U270" s="179">
        <f t="shared" ref="U270:U275" si="311">((T270/T269)-1)*100</f>
        <v>15.970816805849397</v>
      </c>
      <c r="V270" s="179">
        <f t="shared" ref="V270:V275" si="312">((T270/T258)-1)*100</f>
        <v>36.784876912390473</v>
      </c>
      <c r="W270" s="181">
        <f>SUM(K$262:K270)</f>
        <v>3322.3700000000008</v>
      </c>
      <c r="X270" s="179">
        <f t="shared" ref="X270:X275" si="313">((W270/W269)-1)*100</f>
        <v>14.216319907592023</v>
      </c>
      <c r="Y270" s="212">
        <f t="shared" ref="Y270:Y275" si="314">((W270/W258)-1)*100</f>
        <v>26.098590373243692</v>
      </c>
      <c r="Z270" s="179">
        <v>136409.17000000001</v>
      </c>
      <c r="AA270" s="179">
        <f t="shared" si="307"/>
        <v>13.375309298884863</v>
      </c>
      <c r="AB270" s="179">
        <f t="shared" ref="AB270:AB275" si="315">(Z270/Z258-1)*100</f>
        <v>16.027727742057429</v>
      </c>
      <c r="AC270" s="181">
        <v>176327.95</v>
      </c>
      <c r="AD270" s="179">
        <f t="shared" si="308"/>
        <v>13.122206635544931</v>
      </c>
      <c r="AE270" s="179">
        <f t="shared" ref="AE270:AE275" si="316">(AC270/AC258-1)*100</f>
        <v>17.069919565862278</v>
      </c>
    </row>
    <row r="271" spans="1:31" s="60" customFormat="1" ht="12" customHeight="1">
      <c r="A271" s="626"/>
      <c r="B271" s="301">
        <v>10</v>
      </c>
      <c r="C271" s="152" t="s">
        <v>30</v>
      </c>
      <c r="D271" s="317"/>
      <c r="E271" s="180">
        <v>745.17399999999998</v>
      </c>
      <c r="F271" s="180">
        <f t="shared" si="296"/>
        <v>-0.801126742563818</v>
      </c>
      <c r="G271" s="233">
        <f t="shared" si="297"/>
        <v>31.363748545640433</v>
      </c>
      <c r="H271" s="180">
        <v>17142.14</v>
      </c>
      <c r="I271" s="180">
        <f t="shared" si="303"/>
        <v>6.5212176949797085</v>
      </c>
      <c r="J271" s="225">
        <f t="shared" si="304"/>
        <v>15.277778711780332</v>
      </c>
      <c r="K271" s="180">
        <v>400.55</v>
      </c>
      <c r="L271" s="180">
        <f t="shared" si="298"/>
        <v>-3.1388291055062467</v>
      </c>
      <c r="M271" s="233">
        <f t="shared" si="299"/>
        <v>20.520535579960875</v>
      </c>
      <c r="N271" s="180">
        <v>20933.439999999999</v>
      </c>
      <c r="O271" s="180">
        <f t="shared" si="305"/>
        <v>2.3435410717367544</v>
      </c>
      <c r="P271" s="225">
        <f t="shared" si="306"/>
        <v>10.944142205639551</v>
      </c>
      <c r="Q271" s="230">
        <f t="shared" si="309"/>
        <v>186.0376981650231</v>
      </c>
      <c r="R271" s="183">
        <f t="shared" si="310"/>
        <v>81.888786553953864</v>
      </c>
      <c r="S271" s="209"/>
      <c r="T271" s="180">
        <f>SUM(E$262:E271)</f>
        <v>6199.8949999999995</v>
      </c>
      <c r="U271" s="180">
        <f t="shared" si="311"/>
        <v>13.661083674123752</v>
      </c>
      <c r="V271" s="180">
        <f t="shared" si="312"/>
        <v>36.109763406489883</v>
      </c>
      <c r="W271" s="182">
        <f>SUM(K$262:K271)</f>
        <v>3722.920000000001</v>
      </c>
      <c r="X271" s="180">
        <f t="shared" si="313"/>
        <v>12.056152686184873</v>
      </c>
      <c r="Y271" s="217">
        <f t="shared" si="314"/>
        <v>25.473780707696815</v>
      </c>
      <c r="Z271" s="180">
        <v>153551.31</v>
      </c>
      <c r="AA271" s="180">
        <f t="shared" si="307"/>
        <v>12.5667064758183</v>
      </c>
      <c r="AB271" s="180">
        <f t="shared" si="315"/>
        <v>15.943521526952974</v>
      </c>
      <c r="AC271" s="182">
        <v>197261.39</v>
      </c>
      <c r="AD271" s="180">
        <f t="shared" si="308"/>
        <v>11.871878508200195</v>
      </c>
      <c r="AE271" s="180">
        <f t="shared" si="316"/>
        <v>16.387952545250162</v>
      </c>
    </row>
    <row r="272" spans="1:31" s="60" customFormat="1" ht="12" customHeight="1">
      <c r="A272" s="626"/>
      <c r="B272" s="301">
        <v>11</v>
      </c>
      <c r="C272" s="45" t="s">
        <v>31</v>
      </c>
      <c r="D272" s="315"/>
      <c r="E272" s="178">
        <v>682.39400000000001</v>
      </c>
      <c r="F272" s="178">
        <f t="shared" si="296"/>
        <v>-8.4248779479692004</v>
      </c>
      <c r="G272" s="229">
        <f t="shared" si="297"/>
        <v>32.906279214708611</v>
      </c>
      <c r="H272" s="178">
        <v>17505.43</v>
      </c>
      <c r="I272" s="178">
        <f t="shared" si="303"/>
        <v>2.1192803232268576</v>
      </c>
      <c r="J272" s="226">
        <f t="shared" si="304"/>
        <v>24.258442694166348</v>
      </c>
      <c r="K272" s="178">
        <v>418.16</v>
      </c>
      <c r="L272" s="178">
        <f t="shared" si="298"/>
        <v>4.3964548745474952</v>
      </c>
      <c r="M272" s="229">
        <f t="shared" si="299"/>
        <v>27.936362245678438</v>
      </c>
      <c r="N272" s="178">
        <v>21649.32</v>
      </c>
      <c r="O272" s="178">
        <f t="shared" si="305"/>
        <v>3.4197914915083283</v>
      </c>
      <c r="P272" s="226">
        <f t="shared" si="306"/>
        <v>14.914880697090794</v>
      </c>
      <c r="Q272" s="230">
        <f t="shared" si="309"/>
        <v>163.18968815764302</v>
      </c>
      <c r="R272" s="183">
        <f t="shared" si="310"/>
        <v>80.859029290527374</v>
      </c>
      <c r="S272" s="209"/>
      <c r="T272" s="178">
        <f>SUM(E$262:E272)</f>
        <v>6882.2889999999998</v>
      </c>
      <c r="U272" s="178">
        <f t="shared" si="311"/>
        <v>11.00654123981133</v>
      </c>
      <c r="V272" s="178">
        <f t="shared" si="312"/>
        <v>35.785250497680778</v>
      </c>
      <c r="W272" s="183">
        <f>SUM(K$262:K272)</f>
        <v>4141.0800000000008</v>
      </c>
      <c r="X272" s="178">
        <f t="shared" si="313"/>
        <v>11.232043664650316</v>
      </c>
      <c r="Y272" s="207">
        <f t="shared" si="314"/>
        <v>25.71813694238514</v>
      </c>
      <c r="Z272" s="178">
        <v>171056.74</v>
      </c>
      <c r="AA272" s="178">
        <f t="shared" si="307"/>
        <v>11.400378153725942</v>
      </c>
      <c r="AB272" s="178">
        <f t="shared" si="315"/>
        <v>16.742979420057647</v>
      </c>
      <c r="AC272" s="183">
        <v>218910.71</v>
      </c>
      <c r="AD272" s="178">
        <f t="shared" si="308"/>
        <v>10.974940407750333</v>
      </c>
      <c r="AE272" s="178">
        <f t="shared" si="316"/>
        <v>16.240591490702272</v>
      </c>
    </row>
    <row r="273" spans="1:32" s="60" customFormat="1" ht="12" customHeight="1">
      <c r="A273" s="627"/>
      <c r="B273" s="302">
        <v>12</v>
      </c>
      <c r="C273" s="93" t="s">
        <v>32</v>
      </c>
      <c r="D273" s="316"/>
      <c r="E273" s="179">
        <v>520.01760000000002</v>
      </c>
      <c r="F273" s="179">
        <f t="shared" ref="F273:F278" si="317">((E273/E272)-1)*100</f>
        <v>-23.795109570131036</v>
      </c>
      <c r="G273" s="231">
        <f t="shared" ref="G273:G278" si="318">((E273/E261)-1)*100</f>
        <v>27.016340587674947</v>
      </c>
      <c r="H273" s="179">
        <v>15723.33</v>
      </c>
      <c r="I273" s="179">
        <f t="shared" ref="I273:I278" si="319">((H273/H272)-1)*100</f>
        <v>-10.180269779148531</v>
      </c>
      <c r="J273" s="227">
        <f t="shared" ref="J273:J278" si="320">((H273/H261)-1)*100</f>
        <v>17.642574001110333</v>
      </c>
      <c r="K273" s="179">
        <v>353.55</v>
      </c>
      <c r="L273" s="179">
        <f t="shared" ref="L273:L278" si="321">((K273/K272)-1)*100</f>
        <v>-15.451023531662521</v>
      </c>
      <c r="M273" s="231">
        <f t="shared" ref="M273:M278" si="322">((K273/K261)-1)*100</f>
        <v>28.107109210812364</v>
      </c>
      <c r="N273" s="179">
        <v>21145.15</v>
      </c>
      <c r="O273" s="179">
        <f t="shared" ref="O273:O278" si="323">((N273/N272)-1)*100</f>
        <v>-2.3288029369975538</v>
      </c>
      <c r="P273" s="227">
        <f t="shared" ref="P273:P278" si="324">((N273/N261)-1)*100</f>
        <v>18.855410004693486</v>
      </c>
      <c r="Q273" s="232">
        <f t="shared" si="309"/>
        <v>147.08459906661008</v>
      </c>
      <c r="R273" s="181">
        <f t="shared" si="310"/>
        <v>74.359037415199225</v>
      </c>
      <c r="S273" s="209"/>
      <c r="T273" s="179">
        <f>SUM(E$262:E273)</f>
        <v>7402.3065999999999</v>
      </c>
      <c r="U273" s="179">
        <f t="shared" si="311"/>
        <v>7.5558814807108465</v>
      </c>
      <c r="V273" s="179">
        <f t="shared" si="312"/>
        <v>35.129877763822769</v>
      </c>
      <c r="W273" s="181">
        <f>SUM(K$262:K273)</f>
        <v>4494.630000000001</v>
      </c>
      <c r="X273" s="179">
        <f t="shared" si="313"/>
        <v>8.5376278651945867</v>
      </c>
      <c r="Y273" s="212">
        <f t="shared" si="314"/>
        <v>25.902821351739025</v>
      </c>
      <c r="Z273" s="179">
        <v>186780.07</v>
      </c>
      <c r="AA273" s="179">
        <f t="shared" ref="AA273:AA278" si="325">(Z273/Z272-1)*100</f>
        <v>9.1918798405722146</v>
      </c>
      <c r="AB273" s="179">
        <f t="shared" si="315"/>
        <v>16.818177497017327</v>
      </c>
      <c r="AC273" s="181">
        <v>240055.86</v>
      </c>
      <c r="AD273" s="179">
        <f t="shared" ref="AD273:AD278" si="326">(AC273/AC272-1)*100</f>
        <v>9.6592578773327276</v>
      </c>
      <c r="AE273" s="179">
        <f t="shared" si="316"/>
        <v>16.466286149879149</v>
      </c>
    </row>
    <row r="274" spans="1:32" s="60" customFormat="1" ht="12" customHeight="1">
      <c r="A274" s="623">
        <v>2011</v>
      </c>
      <c r="B274" s="303">
        <v>1</v>
      </c>
      <c r="C274" s="152" t="s">
        <v>21</v>
      </c>
      <c r="D274" s="317"/>
      <c r="E274" s="180">
        <v>575.92999999999995</v>
      </c>
      <c r="F274" s="180">
        <f t="shared" si="317"/>
        <v>10.752020700837805</v>
      </c>
      <c r="G274" s="233">
        <f t="shared" si="318"/>
        <v>27.911392826763361</v>
      </c>
      <c r="H274" s="180">
        <v>16614.259999999998</v>
      </c>
      <c r="I274" s="180">
        <f t="shared" si="319"/>
        <v>5.666293336080841</v>
      </c>
      <c r="J274" s="225">
        <f t="shared" si="320"/>
        <v>31.606125680536557</v>
      </c>
      <c r="K274" s="180">
        <v>381.85</v>
      </c>
      <c r="L274" s="180">
        <f t="shared" si="321"/>
        <v>8.0045255267996005</v>
      </c>
      <c r="M274" s="233">
        <f t="shared" si="322"/>
        <v>8.2310592103398417</v>
      </c>
      <c r="N274" s="180">
        <v>21990.84</v>
      </c>
      <c r="O274" s="180">
        <f t="shared" si="323"/>
        <v>3.999451410843613</v>
      </c>
      <c r="P274" s="225">
        <f t="shared" si="324"/>
        <v>25.099495525261272</v>
      </c>
      <c r="Q274" s="230">
        <f t="shared" si="309"/>
        <v>150.8262406704203</v>
      </c>
      <c r="R274" s="183">
        <f t="shared" si="310"/>
        <v>75.550820250613427</v>
      </c>
      <c r="S274" s="209"/>
      <c r="T274" s="180">
        <f>SUM(E$274:E274)</f>
        <v>575.92999999999995</v>
      </c>
      <c r="U274" s="180">
        <f t="shared" si="311"/>
        <v>-92.219587337817117</v>
      </c>
      <c r="V274" s="180">
        <f t="shared" si="312"/>
        <v>27.911392826763361</v>
      </c>
      <c r="W274" s="182">
        <f>SUM(K$274:K274)</f>
        <v>381.85</v>
      </c>
      <c r="X274" s="180">
        <f t="shared" si="313"/>
        <v>-91.504306249902669</v>
      </c>
      <c r="Y274" s="217">
        <f t="shared" si="314"/>
        <v>8.2310592103398417</v>
      </c>
      <c r="Z274" s="180">
        <f>SUM(H274:H274)</f>
        <v>16614.259999999998</v>
      </c>
      <c r="AA274" s="180">
        <f t="shared" si="325"/>
        <v>-91.104907498963897</v>
      </c>
      <c r="AB274" s="180">
        <f t="shared" si="315"/>
        <v>31.606125680536557</v>
      </c>
      <c r="AC274" s="182">
        <f>SUM(N274:N274)</f>
        <v>21990.84</v>
      </c>
      <c r="AD274" s="180">
        <f t="shared" si="326"/>
        <v>-90.839282157077932</v>
      </c>
      <c r="AE274" s="180">
        <f t="shared" si="316"/>
        <v>25.099495525261272</v>
      </c>
    </row>
    <row r="275" spans="1:32" s="60" customFormat="1" ht="12" customHeight="1">
      <c r="A275" s="626"/>
      <c r="B275" s="301">
        <v>2</v>
      </c>
      <c r="C275" s="45" t="s">
        <v>22</v>
      </c>
      <c r="D275" s="315"/>
      <c r="E275" s="178">
        <v>642.79999999999995</v>
      </c>
      <c r="F275" s="178">
        <f t="shared" si="317"/>
        <v>11.610786033024855</v>
      </c>
      <c r="G275" s="229">
        <f t="shared" si="318"/>
        <v>25.170873430982699</v>
      </c>
      <c r="H275" s="178">
        <v>17676.88</v>
      </c>
      <c r="I275" s="178">
        <f t="shared" si="319"/>
        <v>6.3958310511572858</v>
      </c>
      <c r="J275" s="226">
        <f t="shared" si="320"/>
        <v>21.875896304467734</v>
      </c>
      <c r="K275" s="178">
        <v>403.92</v>
      </c>
      <c r="L275" s="178">
        <f t="shared" si="321"/>
        <v>5.7797564488673459</v>
      </c>
      <c r="M275" s="229">
        <f t="shared" si="322"/>
        <v>21.071878184761104</v>
      </c>
      <c r="N275" s="178">
        <v>21184.29</v>
      </c>
      <c r="O275" s="178">
        <f t="shared" si="323"/>
        <v>-3.6676634453254087</v>
      </c>
      <c r="P275" s="226">
        <f t="shared" si="324"/>
        <v>18.829013986225807</v>
      </c>
      <c r="Q275" s="230">
        <f t="shared" si="309"/>
        <v>159.14042384630619</v>
      </c>
      <c r="R275" s="183">
        <f t="shared" si="310"/>
        <v>83.443344100746359</v>
      </c>
      <c r="S275" s="209"/>
      <c r="T275" s="178">
        <f>SUM(E$274:E275)</f>
        <v>1218.73</v>
      </c>
      <c r="U275" s="178">
        <f t="shared" si="311"/>
        <v>111.61078603302488</v>
      </c>
      <c r="V275" s="178">
        <f t="shared" si="312"/>
        <v>26.451164407368786</v>
      </c>
      <c r="W275" s="183">
        <f>SUM(K$274:K275)</f>
        <v>785.77</v>
      </c>
      <c r="X275" s="178">
        <f t="shared" si="313"/>
        <v>105.77975644886735</v>
      </c>
      <c r="Y275" s="207">
        <f t="shared" si="314"/>
        <v>14.471978206080728</v>
      </c>
      <c r="Z275" s="178">
        <f>SUM(H274:H275)</f>
        <v>34291.14</v>
      </c>
      <c r="AA275" s="178">
        <f t="shared" si="325"/>
        <v>106.39583105115729</v>
      </c>
      <c r="AB275" s="178">
        <f t="shared" si="315"/>
        <v>26.403897342362548</v>
      </c>
      <c r="AC275" s="183">
        <f>SUM(N274:N275)</f>
        <v>43175.130000000005</v>
      </c>
      <c r="AD275" s="178">
        <f t="shared" si="326"/>
        <v>96.332336554674612</v>
      </c>
      <c r="AE275" s="178">
        <f t="shared" si="316"/>
        <v>21.942218062250095</v>
      </c>
    </row>
    <row r="276" spans="1:32" s="60" customFormat="1" ht="12" customHeight="1">
      <c r="A276" s="626"/>
      <c r="B276" s="301">
        <v>3</v>
      </c>
      <c r="C276" s="93" t="s">
        <v>23</v>
      </c>
      <c r="D276" s="316"/>
      <c r="E276" s="179">
        <v>797.76</v>
      </c>
      <c r="F276" s="179">
        <f t="shared" si="317"/>
        <v>24.10703173615434</v>
      </c>
      <c r="G276" s="231">
        <f t="shared" si="318"/>
        <v>29.368304635632715</v>
      </c>
      <c r="H276" s="179">
        <v>20528.68</v>
      </c>
      <c r="I276" s="179">
        <f t="shared" si="319"/>
        <v>16.132937486705789</v>
      </c>
      <c r="J276" s="227">
        <f t="shared" si="320"/>
        <v>22.046687494612183</v>
      </c>
      <c r="K276" s="179">
        <v>546.85</v>
      </c>
      <c r="L276" s="179">
        <f t="shared" si="321"/>
        <v>35.385719944543467</v>
      </c>
      <c r="M276" s="231">
        <f t="shared" si="322"/>
        <v>45.640247150314273</v>
      </c>
      <c r="N276" s="179">
        <v>24806.84</v>
      </c>
      <c r="O276" s="179">
        <f t="shared" si="323"/>
        <v>17.100171872647142</v>
      </c>
      <c r="P276" s="227">
        <f t="shared" si="324"/>
        <v>16.375308215707829</v>
      </c>
      <c r="Q276" s="232">
        <f t="shared" ref="Q276:Q281" si="327">E276/K276*100</f>
        <v>145.88278321294689</v>
      </c>
      <c r="R276" s="181">
        <f t="shared" ref="R276:R281" si="328">(H276/N276)*100</f>
        <v>82.754111366058709</v>
      </c>
      <c r="S276" s="209"/>
      <c r="T276" s="179">
        <f>SUM(E$274:E276)</f>
        <v>2016.49</v>
      </c>
      <c r="U276" s="179">
        <f t="shared" ref="U276:U281" si="329">((T276/T275)-1)*100</f>
        <v>65.458304956799296</v>
      </c>
      <c r="V276" s="179">
        <f t="shared" ref="V276:V281" si="330">((T276/T264)-1)*100</f>
        <v>27.589368364639768</v>
      </c>
      <c r="W276" s="181">
        <f>SUM(K$274:K276)</f>
        <v>1332.62</v>
      </c>
      <c r="X276" s="179">
        <f t="shared" ref="X276:X281" si="331">((W276/W275)-1)*100</f>
        <v>69.594156050752758</v>
      </c>
      <c r="Y276" s="212">
        <f t="shared" ref="Y276:Y281" si="332">((W276/W264)-1)*100</f>
        <v>25.492744206194473</v>
      </c>
      <c r="Z276" s="179">
        <f>SUM(H274:H276)</f>
        <v>54819.82</v>
      </c>
      <c r="AA276" s="179">
        <f t="shared" si="325"/>
        <v>59.865842897028209</v>
      </c>
      <c r="AB276" s="179">
        <f t="shared" ref="AB276:AB281" si="333">(Z276/Z264-1)*100</f>
        <v>24.736271342555316</v>
      </c>
      <c r="AC276" s="181">
        <f>SUM(N274:N276)</f>
        <v>67981.97</v>
      </c>
      <c r="AD276" s="179">
        <f t="shared" si="326"/>
        <v>57.456318023825268</v>
      </c>
      <c r="AE276" s="179">
        <f t="shared" ref="AE276:AE281" si="334">(AC276/AC264-1)*100</f>
        <v>19.850179276427717</v>
      </c>
    </row>
    <row r="277" spans="1:32" s="60" customFormat="1" ht="12" customHeight="1">
      <c r="A277" s="626"/>
      <c r="B277" s="301">
        <v>4</v>
      </c>
      <c r="C277" s="152" t="s">
        <v>24</v>
      </c>
      <c r="D277" s="317"/>
      <c r="E277" s="180">
        <v>715.37</v>
      </c>
      <c r="F277" s="180">
        <f t="shared" si="317"/>
        <v>-10.32766746891296</v>
      </c>
      <c r="G277" s="233">
        <f t="shared" si="318"/>
        <v>14.807848474246587</v>
      </c>
      <c r="H277" s="180">
        <v>17522.89</v>
      </c>
      <c r="I277" s="180">
        <f t="shared" si="319"/>
        <v>-14.641905860483973</v>
      </c>
      <c r="J277" s="225">
        <f t="shared" si="320"/>
        <v>19.363702934214324</v>
      </c>
      <c r="K277" s="180">
        <v>456.35</v>
      </c>
      <c r="L277" s="180">
        <f t="shared" si="321"/>
        <v>-16.549327969278593</v>
      </c>
      <c r="M277" s="233">
        <f t="shared" si="322"/>
        <v>24.644925161149356</v>
      </c>
      <c r="N277" s="180">
        <v>21353.14</v>
      </c>
      <c r="O277" s="180">
        <f t="shared" si="323"/>
        <v>-13.922369798007328</v>
      </c>
      <c r="P277" s="225">
        <f t="shared" si="324"/>
        <v>8.209375381654338</v>
      </c>
      <c r="Q277" s="230">
        <f t="shared" si="327"/>
        <v>156.75906650597128</v>
      </c>
      <c r="R277" s="183">
        <f t="shared" si="328"/>
        <v>82.06235710532502</v>
      </c>
      <c r="S277" s="209"/>
      <c r="T277" s="180">
        <f>SUM(E$274:E277)</f>
        <v>2731.86</v>
      </c>
      <c r="U277" s="180">
        <f t="shared" si="329"/>
        <v>35.476000376892536</v>
      </c>
      <c r="V277" s="180">
        <f t="shared" si="330"/>
        <v>23.975122018737927</v>
      </c>
      <c r="W277" s="182">
        <f>SUM(K$274:K277)</f>
        <v>1788.9699999999998</v>
      </c>
      <c r="X277" s="180">
        <f t="shared" si="331"/>
        <v>34.244570845402286</v>
      </c>
      <c r="Y277" s="217">
        <f t="shared" si="332"/>
        <v>25.275379368780726</v>
      </c>
      <c r="Z277" s="180">
        <f>SUM(H274:H277)</f>
        <v>72342.709999999992</v>
      </c>
      <c r="AA277" s="180">
        <f t="shared" si="325"/>
        <v>31.964515753608815</v>
      </c>
      <c r="AB277" s="180">
        <f t="shared" si="333"/>
        <v>23.391017695560336</v>
      </c>
      <c r="AC277" s="182">
        <f>SUM(N274:N277)</f>
        <v>89335.11</v>
      </c>
      <c r="AD277" s="180">
        <f t="shared" si="326"/>
        <v>31.41000474096294</v>
      </c>
      <c r="AE277" s="180">
        <f t="shared" si="334"/>
        <v>16.845692070028061</v>
      </c>
    </row>
    <row r="278" spans="1:32" s="60" customFormat="1" ht="12" customHeight="1">
      <c r="A278" s="626"/>
      <c r="B278" s="301">
        <v>5</v>
      </c>
      <c r="C278" s="45" t="s">
        <v>25</v>
      </c>
      <c r="D278" s="315"/>
      <c r="E278" s="178">
        <v>772.7</v>
      </c>
      <c r="F278" s="178">
        <f t="shared" si="317"/>
        <v>8.0140346953324837</v>
      </c>
      <c r="G278" s="229">
        <f t="shared" si="318"/>
        <v>10.453090671023624</v>
      </c>
      <c r="H278" s="178">
        <v>18748.39</v>
      </c>
      <c r="I278" s="178">
        <f t="shared" si="319"/>
        <v>6.9937093709998788</v>
      </c>
      <c r="J278" s="226">
        <f t="shared" si="320"/>
        <v>16.822079337415484</v>
      </c>
      <c r="K278" s="178">
        <v>516.29999999999995</v>
      </c>
      <c r="L278" s="178">
        <f t="shared" si="321"/>
        <v>13.13684671852744</v>
      </c>
      <c r="M278" s="229">
        <f t="shared" si="322"/>
        <v>30.543615676359039</v>
      </c>
      <c r="N278" s="178">
        <v>22469.19</v>
      </c>
      <c r="O278" s="178">
        <f t="shared" si="323"/>
        <v>5.2266317740622625</v>
      </c>
      <c r="P278" s="226">
        <f t="shared" si="324"/>
        <v>10.81159721910565</v>
      </c>
      <c r="Q278" s="230">
        <f t="shared" si="327"/>
        <v>149.66104977726133</v>
      </c>
      <c r="R278" s="183">
        <f t="shared" si="328"/>
        <v>83.440435547520849</v>
      </c>
      <c r="S278" s="209"/>
      <c r="T278" s="178">
        <f>SUM(E$274:E278)</f>
        <v>3504.5600000000004</v>
      </c>
      <c r="U278" s="178">
        <f t="shared" si="329"/>
        <v>28.284758369755416</v>
      </c>
      <c r="V278" s="178">
        <f t="shared" si="330"/>
        <v>20.716689033346135</v>
      </c>
      <c r="W278" s="183">
        <f>SUM(K$274:K278)</f>
        <v>2305.2699999999995</v>
      </c>
      <c r="X278" s="178">
        <f t="shared" si="331"/>
        <v>28.860182115966147</v>
      </c>
      <c r="Y278" s="207">
        <f t="shared" si="332"/>
        <v>26.417991478067226</v>
      </c>
      <c r="Z278" s="178">
        <f>SUM(H274:H278)</f>
        <v>91091.099999999991</v>
      </c>
      <c r="AA278" s="178">
        <f t="shared" si="325"/>
        <v>25.916073644462578</v>
      </c>
      <c r="AB278" s="178">
        <f t="shared" si="333"/>
        <v>21.97931103746107</v>
      </c>
      <c r="AC278" s="183">
        <f>SUM(N274:N278)</f>
        <v>111804.3</v>
      </c>
      <c r="AD278" s="178">
        <f t="shared" si="326"/>
        <v>25.151578142121277</v>
      </c>
      <c r="AE278" s="178">
        <f t="shared" si="334"/>
        <v>15.580834416043587</v>
      </c>
    </row>
    <row r="279" spans="1:32" s="60" customFormat="1" ht="12" customHeight="1">
      <c r="A279" s="626"/>
      <c r="B279" s="301">
        <v>6</v>
      </c>
      <c r="C279" s="93" t="s">
        <v>26</v>
      </c>
      <c r="D279" s="316"/>
      <c r="E279" s="178">
        <v>873.92</v>
      </c>
      <c r="F279" s="178">
        <f t="shared" ref="F279:F284" si="335">((E279/E278)-1)*100</f>
        <v>13.099521159570315</v>
      </c>
      <c r="G279" s="229">
        <f t="shared" ref="G279:G284" si="336">((E279/E267)-1)*100</f>
        <v>39.418981222979113</v>
      </c>
      <c r="H279" s="178">
        <v>18918.14</v>
      </c>
      <c r="I279" s="178">
        <f t="shared" ref="I279:I284" si="337">((H279/H278)-1)*100</f>
        <v>0.90541107796455744</v>
      </c>
      <c r="J279" s="226">
        <f t="shared" ref="J279:J284" si="338">((H279/H267)-1)*100</f>
        <v>13.17763696319092</v>
      </c>
      <c r="K279" s="178">
        <v>481.88</v>
      </c>
      <c r="L279" s="178">
        <f t="shared" ref="L279:L284" si="339">((K279/K278)-1)*100</f>
        <v>-6.6666666666666536</v>
      </c>
      <c r="M279" s="229">
        <f t="shared" ref="M279:M284" si="340">((K279/K267)-1)*100</f>
        <v>18.450420333316941</v>
      </c>
      <c r="N279" s="178">
        <v>22256.21</v>
      </c>
      <c r="O279" s="178">
        <f t="shared" ref="O279:O284" si="341">((N279/N278)-1)*100</f>
        <v>-0.94787573561841976</v>
      </c>
      <c r="P279" s="226">
        <f t="shared" ref="P279:P284" si="342">((N279/N267)-1)*100</f>
        <v>4.0947151944765281</v>
      </c>
      <c r="Q279" s="232">
        <f t="shared" si="327"/>
        <v>181.35635427907363</v>
      </c>
      <c r="R279" s="181">
        <f t="shared" si="328"/>
        <v>85.001624265766722</v>
      </c>
      <c r="S279" s="209"/>
      <c r="T279" s="178">
        <f>SUM(E$274:E279)</f>
        <v>4378.4800000000005</v>
      </c>
      <c r="U279" s="178">
        <f t="shared" si="329"/>
        <v>24.936653959412869</v>
      </c>
      <c r="V279" s="178">
        <f t="shared" si="330"/>
        <v>24.037736426325786</v>
      </c>
      <c r="W279" s="183">
        <f>SUM(K$274:K279)</f>
        <v>2787.1499999999996</v>
      </c>
      <c r="X279" s="178">
        <f t="shared" si="331"/>
        <v>20.903408277555346</v>
      </c>
      <c r="Y279" s="212">
        <f t="shared" si="332"/>
        <v>24.964691640325466</v>
      </c>
      <c r="Z279" s="178">
        <f>SUM(H274:H279)</f>
        <v>110009.23999999999</v>
      </c>
      <c r="AA279" s="178">
        <f t="shared" ref="AA279:AA284" si="343">(Z279/Z278-1)*100</f>
        <v>20.768373639137081</v>
      </c>
      <c r="AB279" s="178">
        <f t="shared" si="333"/>
        <v>20.369516507511399</v>
      </c>
      <c r="AC279" s="183">
        <f>SUM(N274:N279)</f>
        <v>134060.51</v>
      </c>
      <c r="AD279" s="178">
        <f t="shared" ref="AD279:AD284" si="344">(AC279/AC278-1)*100</f>
        <v>19.906398948877644</v>
      </c>
      <c r="AE279" s="178">
        <f t="shared" si="334"/>
        <v>13.50163051084261</v>
      </c>
    </row>
    <row r="280" spans="1:32" s="60" customFormat="1" ht="12" customHeight="1">
      <c r="A280" s="626"/>
      <c r="B280" s="301">
        <v>7</v>
      </c>
      <c r="C280" s="152" t="s">
        <v>27</v>
      </c>
      <c r="D280" s="317"/>
      <c r="E280" s="180">
        <v>609.76</v>
      </c>
      <c r="F280" s="180">
        <f t="shared" si="335"/>
        <v>-30.227023068473081</v>
      </c>
      <c r="G280" s="233">
        <f t="shared" si="336"/>
        <v>12.135439366939394</v>
      </c>
      <c r="H280" s="180">
        <v>18140.580000000002</v>
      </c>
      <c r="I280" s="180">
        <f t="shared" si="337"/>
        <v>-4.1101292198915784</v>
      </c>
      <c r="J280" s="225">
        <f t="shared" si="338"/>
        <v>10.948845288188691</v>
      </c>
      <c r="K280" s="180">
        <v>388.56</v>
      </c>
      <c r="L280" s="180">
        <f t="shared" si="339"/>
        <v>-19.365817215904368</v>
      </c>
      <c r="M280" s="233">
        <f t="shared" si="340"/>
        <v>-8.7426073540752824E-2</v>
      </c>
      <c r="N280" s="180">
        <v>21156.47</v>
      </c>
      <c r="O280" s="180">
        <f t="shared" si="341"/>
        <v>-4.9412725706667882</v>
      </c>
      <c r="P280" s="225">
        <f t="shared" si="342"/>
        <v>2.9769489789660319</v>
      </c>
      <c r="Q280" s="230">
        <f t="shared" si="327"/>
        <v>156.92814494543956</v>
      </c>
      <c r="R280" s="183">
        <f t="shared" si="328"/>
        <v>85.744833613547073</v>
      </c>
      <c r="S280" s="209"/>
      <c r="T280" s="180">
        <f>SUM(E$274:E280)</f>
        <v>4988.2400000000007</v>
      </c>
      <c r="U280" s="180">
        <f t="shared" si="329"/>
        <v>13.926294056384858</v>
      </c>
      <c r="V280" s="180">
        <f t="shared" si="330"/>
        <v>22.448989611238289</v>
      </c>
      <c r="W280" s="182">
        <f>SUM(K$274:K280)</f>
        <v>3175.7099999999996</v>
      </c>
      <c r="X280" s="180">
        <f t="shared" si="331"/>
        <v>13.941122652171579</v>
      </c>
      <c r="Y280" s="217">
        <f t="shared" si="332"/>
        <v>21.24501288536791</v>
      </c>
      <c r="Z280" s="180">
        <f>SUM(H274:H280)</f>
        <v>128149.81999999999</v>
      </c>
      <c r="AA280" s="180">
        <f t="shared" si="343"/>
        <v>16.490051199335621</v>
      </c>
      <c r="AB280" s="180">
        <f t="shared" si="333"/>
        <v>18.939899208619295</v>
      </c>
      <c r="AC280" s="182">
        <f>SUM(N274:N280)</f>
        <v>155216.98000000001</v>
      </c>
      <c r="AD280" s="180">
        <f t="shared" si="344"/>
        <v>15.781284138035879</v>
      </c>
      <c r="AE280" s="180">
        <f t="shared" si="334"/>
        <v>11.942197411403521</v>
      </c>
    </row>
    <row r="281" spans="1:32" s="60" customFormat="1" ht="12" customHeight="1">
      <c r="A281" s="626"/>
      <c r="B281" s="301">
        <v>8</v>
      </c>
      <c r="C281" s="45" t="s">
        <v>28</v>
      </c>
      <c r="D281" s="315"/>
      <c r="E281" s="178">
        <v>580.22</v>
      </c>
      <c r="F281" s="178">
        <f t="shared" si="335"/>
        <v>-4.8445289950144304</v>
      </c>
      <c r="G281" s="229">
        <f t="shared" si="336"/>
        <v>-7.8723404255318989</v>
      </c>
      <c r="H281" s="178">
        <v>14577.16</v>
      </c>
      <c r="I281" s="178">
        <f t="shared" si="337"/>
        <v>-19.643363111874045</v>
      </c>
      <c r="J281" s="226">
        <f t="shared" si="338"/>
        <v>15.938990529804432</v>
      </c>
      <c r="K281" s="178">
        <v>331.51</v>
      </c>
      <c r="L281" s="178">
        <f t="shared" si="339"/>
        <v>-14.682417129915592</v>
      </c>
      <c r="M281" s="229">
        <f t="shared" si="340"/>
        <v>14.475637970924415</v>
      </c>
      <c r="N281" s="178">
        <v>19383.439999999999</v>
      </c>
      <c r="O281" s="178">
        <f t="shared" si="341"/>
        <v>-8.3805568698369974</v>
      </c>
      <c r="P281" s="226">
        <f t="shared" si="342"/>
        <v>12.591580597024453</v>
      </c>
      <c r="Q281" s="230">
        <f t="shared" si="327"/>
        <v>175.02337787698713</v>
      </c>
      <c r="R281" s="183">
        <f t="shared" si="328"/>
        <v>75.204194921025362</v>
      </c>
      <c r="S281" s="209"/>
      <c r="T281" s="178">
        <f>SUM(E$274:E281)</f>
        <v>5568.4600000000009</v>
      </c>
      <c r="U281" s="178">
        <f t="shared" si="329"/>
        <v>11.631757894568029</v>
      </c>
      <c r="V281" s="178">
        <f t="shared" si="330"/>
        <v>18.38897984896024</v>
      </c>
      <c r="W281" s="183">
        <f>SUM(K$274:K281)</f>
        <v>3507.2199999999993</v>
      </c>
      <c r="X281" s="178">
        <f t="shared" si="331"/>
        <v>10.438925468635363</v>
      </c>
      <c r="Y281" s="207">
        <f t="shared" si="332"/>
        <v>20.57108675623267</v>
      </c>
      <c r="Z281" s="178">
        <f>SUM(H274:H281)</f>
        <v>142726.97999999998</v>
      </c>
      <c r="AA281" s="178">
        <f t="shared" si="343"/>
        <v>11.375092060215142</v>
      </c>
      <c r="AB281" s="178">
        <f t="shared" si="333"/>
        <v>18.626302782985562</v>
      </c>
      <c r="AC281" s="183">
        <f>SUM(N274:N281)</f>
        <v>174600.42</v>
      </c>
      <c r="AD281" s="178">
        <f t="shared" si="344"/>
        <v>12.487963623567477</v>
      </c>
      <c r="AE281" s="178">
        <f t="shared" si="334"/>
        <v>12.013919460261025</v>
      </c>
    </row>
    <row r="282" spans="1:32" s="60" customFormat="1" ht="12" customHeight="1">
      <c r="A282" s="626"/>
      <c r="B282" s="301">
        <v>9</v>
      </c>
      <c r="C282" s="93" t="s">
        <v>29</v>
      </c>
      <c r="D282" s="316"/>
      <c r="E282" s="179">
        <v>828.05</v>
      </c>
      <c r="F282" s="179">
        <f t="shared" si="335"/>
        <v>42.713108820792087</v>
      </c>
      <c r="G282" s="231">
        <f t="shared" si="336"/>
        <v>10.231472113654029</v>
      </c>
      <c r="H282" s="179">
        <v>18486.11</v>
      </c>
      <c r="I282" s="179">
        <f t="shared" si="337"/>
        <v>26.815579989517847</v>
      </c>
      <c r="J282" s="227">
        <f t="shared" si="338"/>
        <v>14.872644118140531</v>
      </c>
      <c r="K282" s="179">
        <v>474.01</v>
      </c>
      <c r="L282" s="179">
        <f t="shared" si="339"/>
        <v>42.985128653735941</v>
      </c>
      <c r="M282" s="231">
        <f t="shared" si="340"/>
        <v>14.625299252774893</v>
      </c>
      <c r="N282" s="179">
        <v>22843.7</v>
      </c>
      <c r="O282" s="179">
        <f t="shared" si="341"/>
        <v>17.85163005121899</v>
      </c>
      <c r="P282" s="227">
        <f t="shared" si="342"/>
        <v>11.682797914744691</v>
      </c>
      <c r="Q282" s="232">
        <f t="shared" ref="Q282:Q287" si="345">E282/K282*100</f>
        <v>174.69040737537182</v>
      </c>
      <c r="R282" s="181">
        <f t="shared" ref="R282:R287" si="346">(H282/N282)*100</f>
        <v>80.924324868563318</v>
      </c>
      <c r="S282" s="209"/>
      <c r="T282" s="179">
        <f>SUM(E$274:E282)</f>
        <v>6396.5100000000011</v>
      </c>
      <c r="U282" s="179">
        <f t="shared" ref="U282:U287" si="347">((T282/T281)-1)*100</f>
        <v>14.87035912981327</v>
      </c>
      <c r="V282" s="179">
        <f t="shared" ref="V282:V287" si="348">((T282/T270)-1)*100</f>
        <v>17.265576002879012</v>
      </c>
      <c r="W282" s="181">
        <f>SUM(K$274:K282)</f>
        <v>3981.2299999999996</v>
      </c>
      <c r="X282" s="179">
        <f t="shared" ref="X282:X287" si="349">((W282/W281)-1)*100</f>
        <v>13.515262800736782</v>
      </c>
      <c r="Y282" s="212">
        <f t="shared" ref="Y282:Y287" si="350">((W282/W270)-1)*100</f>
        <v>19.831024238721117</v>
      </c>
      <c r="Z282" s="179">
        <f>SUM(H$274:H282)</f>
        <v>161213.08999999997</v>
      </c>
      <c r="AA282" s="179">
        <f t="shared" si="343"/>
        <v>12.952078156491487</v>
      </c>
      <c r="AB282" s="179">
        <f t="shared" ref="AB282:AB287" si="351">(Z282/Z270-1)*100</f>
        <v>18.183469630377445</v>
      </c>
      <c r="AC282" s="181">
        <f>SUM(N$274:N282)</f>
        <v>197444.12000000002</v>
      </c>
      <c r="AD282" s="179">
        <f t="shared" si="344"/>
        <v>13.083416408734871</v>
      </c>
      <c r="AE282" s="179">
        <f t="shared" ref="AE282:AE287" si="352">(AC282/AC270-1)*100</f>
        <v>11.975509271218776</v>
      </c>
    </row>
    <row r="283" spans="1:32" s="60" customFormat="1" ht="12" customHeight="1">
      <c r="A283" s="626"/>
      <c r="B283" s="301">
        <v>10</v>
      </c>
      <c r="C283" s="152" t="s">
        <v>30</v>
      </c>
      <c r="D283" s="317"/>
      <c r="E283" s="180">
        <v>706.71</v>
      </c>
      <c r="F283" s="180">
        <f t="shared" si="335"/>
        <v>-14.653704486444042</v>
      </c>
      <c r="G283" s="233">
        <f t="shared" si="336"/>
        <v>-5.1617474576407529</v>
      </c>
      <c r="H283" s="180">
        <v>18084.810000000001</v>
      </c>
      <c r="I283" s="180">
        <f t="shared" si="337"/>
        <v>-2.170819063610463</v>
      </c>
      <c r="J283" s="225">
        <f t="shared" si="338"/>
        <v>5.4991383806222593</v>
      </c>
      <c r="K283" s="180">
        <v>527.59</v>
      </c>
      <c r="L283" s="180">
        <f t="shared" si="339"/>
        <v>11.303558996645657</v>
      </c>
      <c r="M283" s="233">
        <f t="shared" si="340"/>
        <v>31.716389963799774</v>
      </c>
      <c r="N283" s="180">
        <v>21460.07</v>
      </c>
      <c r="O283" s="180">
        <f t="shared" si="341"/>
        <v>-6.0569434898899992</v>
      </c>
      <c r="P283" s="225">
        <f t="shared" si="342"/>
        <v>2.5157355886084698</v>
      </c>
      <c r="Q283" s="230">
        <f t="shared" si="345"/>
        <v>133.95060558388144</v>
      </c>
      <c r="R283" s="183">
        <f t="shared" si="346"/>
        <v>84.271905916429915</v>
      </c>
      <c r="S283" s="209"/>
      <c r="T283" s="180">
        <f>SUM(E$274:E283)</f>
        <v>7103.2200000000012</v>
      </c>
      <c r="U283" s="180">
        <f t="shared" si="347"/>
        <v>11.048368563482281</v>
      </c>
      <c r="V283" s="180">
        <f t="shared" si="348"/>
        <v>14.570004814597691</v>
      </c>
      <c r="W283" s="182">
        <f>SUM(K$274:K283)</f>
        <v>4508.82</v>
      </c>
      <c r="X283" s="180">
        <f t="shared" si="349"/>
        <v>13.251934703596625</v>
      </c>
      <c r="Y283" s="217">
        <f t="shared" si="350"/>
        <v>21.109774048327612</v>
      </c>
      <c r="Z283" s="180">
        <f>SUM(H$274:H283)</f>
        <v>179297.89999999997</v>
      </c>
      <c r="AA283" s="180">
        <f t="shared" si="343"/>
        <v>11.217953827446635</v>
      </c>
      <c r="AB283" s="180">
        <f t="shared" si="351"/>
        <v>16.767418005095468</v>
      </c>
      <c r="AC283" s="182">
        <f>SUM(N$274:N283)</f>
        <v>218904.19000000003</v>
      </c>
      <c r="AD283" s="180">
        <f t="shared" si="344"/>
        <v>10.868933448106732</v>
      </c>
      <c r="AE283" s="180">
        <f t="shared" si="352"/>
        <v>10.971635148672544</v>
      </c>
    </row>
    <row r="284" spans="1:32" s="60" customFormat="1" ht="12" customHeight="1">
      <c r="A284" s="626"/>
      <c r="B284" s="301">
        <v>11</v>
      </c>
      <c r="C284" s="45" t="s">
        <v>31</v>
      </c>
      <c r="D284" s="315"/>
      <c r="E284" s="178">
        <v>698.5</v>
      </c>
      <c r="F284" s="178">
        <f t="shared" si="335"/>
        <v>-1.161721215208511</v>
      </c>
      <c r="G284" s="229">
        <f t="shared" si="336"/>
        <v>2.3602200488280989</v>
      </c>
      <c r="H284" s="178">
        <v>18808.78</v>
      </c>
      <c r="I284" s="178">
        <f t="shared" si="337"/>
        <v>4.003193840576702</v>
      </c>
      <c r="J284" s="226">
        <f t="shared" si="338"/>
        <v>7.445404083190188</v>
      </c>
      <c r="K284" s="178">
        <v>475.31</v>
      </c>
      <c r="L284" s="178">
        <f t="shared" si="339"/>
        <v>-9.9092098030667763</v>
      </c>
      <c r="M284" s="229">
        <f t="shared" si="340"/>
        <v>13.667017409603964</v>
      </c>
      <c r="N284" s="178">
        <v>22941.919999999998</v>
      </c>
      <c r="O284" s="178">
        <f t="shared" si="341"/>
        <v>6.9051498900050134</v>
      </c>
      <c r="P284" s="226">
        <f t="shared" si="342"/>
        <v>5.9706263291410488</v>
      </c>
      <c r="Q284" s="230">
        <f t="shared" si="345"/>
        <v>146.95672298079148</v>
      </c>
      <c r="R284" s="183">
        <f t="shared" si="346"/>
        <v>81.984332610348218</v>
      </c>
      <c r="S284" s="209"/>
      <c r="T284" s="178">
        <f>SUM(E$274:E284)</f>
        <v>7801.7200000000012</v>
      </c>
      <c r="U284" s="178">
        <f t="shared" si="347"/>
        <v>9.8335684379760266</v>
      </c>
      <c r="V284" s="178">
        <f t="shared" si="348"/>
        <v>13.359377962767937</v>
      </c>
      <c r="W284" s="183">
        <f>SUM(K$274:K284)</f>
        <v>4984.13</v>
      </c>
      <c r="X284" s="178">
        <f t="shared" si="349"/>
        <v>10.541782550645195</v>
      </c>
      <c r="Y284" s="207">
        <f t="shared" si="350"/>
        <v>20.358215731161899</v>
      </c>
      <c r="Z284" s="178">
        <f>SUM(H$274:H284)</f>
        <v>198106.67999999996</v>
      </c>
      <c r="AA284" s="178">
        <f t="shared" si="343"/>
        <v>10.490239986079031</v>
      </c>
      <c r="AB284" s="178">
        <f t="shared" si="351"/>
        <v>15.813431262632482</v>
      </c>
      <c r="AC284" s="183">
        <f>SUM(N$274:N284)</f>
        <v>241846.11000000004</v>
      </c>
      <c r="AD284" s="178">
        <f t="shared" si="344"/>
        <v>10.480347589509375</v>
      </c>
      <c r="AE284" s="178">
        <f t="shared" si="352"/>
        <v>10.477057061301419</v>
      </c>
    </row>
    <row r="285" spans="1:32" s="60" customFormat="1" ht="12" customHeight="1">
      <c r="A285" s="627"/>
      <c r="B285" s="302">
        <v>12</v>
      </c>
      <c r="C285" s="93" t="s">
        <v>32</v>
      </c>
      <c r="D285" s="316"/>
      <c r="E285" s="179">
        <v>500.65</v>
      </c>
      <c r="F285" s="179">
        <f t="shared" ref="F285:F290" si="353">((E285/E284)-1)*100</f>
        <v>-28.324982104509665</v>
      </c>
      <c r="G285" s="231">
        <f t="shared" ref="G285:G290" si="354">((E285/E273)-1)*100</f>
        <v>-3.7244124045032412</v>
      </c>
      <c r="H285" s="179">
        <v>17123.68</v>
      </c>
      <c r="I285" s="179">
        <f t="shared" ref="I285:I290" si="355">((H285/H284)-1)*100</f>
        <v>-8.9591137755877792</v>
      </c>
      <c r="J285" s="227">
        <f t="shared" ref="J285:J290" si="356">((H285/H273)-1)*100</f>
        <v>8.906192263343705</v>
      </c>
      <c r="K285" s="179">
        <v>377.3</v>
      </c>
      <c r="L285" s="179">
        <f t="shared" ref="L285:L290" si="357">((K285/K284)-1)*100</f>
        <v>-20.620226799352004</v>
      </c>
      <c r="M285" s="231">
        <f t="shared" ref="M285:M290" si="358">((K285/K273)-1)*100</f>
        <v>6.7175788431622196</v>
      </c>
      <c r="N285" s="179">
        <v>21294.639999999999</v>
      </c>
      <c r="O285" s="179">
        <f t="shared" ref="O285:O290" si="359">((N285/N284)-1)*100</f>
        <v>-7.1802185693263691</v>
      </c>
      <c r="P285" s="227">
        <f t="shared" ref="P285:P290" si="360">((N285/N273)-1)*100</f>
        <v>0.7069706291986444</v>
      </c>
      <c r="Q285" s="232">
        <f t="shared" si="345"/>
        <v>132.69281738669491</v>
      </c>
      <c r="R285" s="181">
        <f t="shared" si="346"/>
        <v>80.413099258780619</v>
      </c>
      <c r="S285" s="209"/>
      <c r="T285" s="179">
        <f>SUM(E$274:E285)</f>
        <v>8302.3700000000008</v>
      </c>
      <c r="U285" s="179">
        <f t="shared" si="347"/>
        <v>6.4171746743025837</v>
      </c>
      <c r="V285" s="179">
        <f t="shared" si="348"/>
        <v>12.159228854422221</v>
      </c>
      <c r="W285" s="181">
        <f>SUM(K$274:K285)</f>
        <v>5361.43</v>
      </c>
      <c r="X285" s="179">
        <f t="shared" si="349"/>
        <v>7.5700272665440105</v>
      </c>
      <c r="Y285" s="212">
        <f t="shared" si="350"/>
        <v>19.28523593710716</v>
      </c>
      <c r="Z285" s="179">
        <v>214485.5</v>
      </c>
      <c r="AA285" s="179">
        <f t="shared" ref="AA285:AA290" si="361">(Z285/Z284-1)*100</f>
        <v>8.2676767890916381</v>
      </c>
      <c r="AB285" s="179">
        <f t="shared" si="351"/>
        <v>14.833183219173218</v>
      </c>
      <c r="AC285" s="181">
        <v>260823.3</v>
      </c>
      <c r="AD285" s="179">
        <f t="shared" ref="AD285:AD290" si="362">(AC285/AC284-1)*100</f>
        <v>7.8468039035235915</v>
      </c>
      <c r="AE285" s="179">
        <f t="shared" si="352"/>
        <v>8.6510864596265336</v>
      </c>
    </row>
    <row r="286" spans="1:32" s="60" customFormat="1" ht="12" customHeight="1">
      <c r="A286" s="623">
        <v>2012</v>
      </c>
      <c r="B286" s="303">
        <v>1</v>
      </c>
      <c r="C286" s="152" t="s">
        <v>21</v>
      </c>
      <c r="D286" s="317"/>
      <c r="E286" s="82">
        <v>567.95000000000005</v>
      </c>
      <c r="F286" s="180">
        <f t="shared" si="353"/>
        <v>13.442524717866778</v>
      </c>
      <c r="G286" s="233">
        <f t="shared" si="354"/>
        <v>-1.3855850537391579</v>
      </c>
      <c r="H286" s="180">
        <v>17570.509999999998</v>
      </c>
      <c r="I286" s="180">
        <f t="shared" si="355"/>
        <v>2.6094274127991035</v>
      </c>
      <c r="J286" s="225">
        <f t="shared" si="356"/>
        <v>5.7555979020431858</v>
      </c>
      <c r="K286" s="82">
        <v>440.52</v>
      </c>
      <c r="L286" s="180">
        <f t="shared" si="357"/>
        <v>16.755897164060428</v>
      </c>
      <c r="M286" s="233">
        <f t="shared" si="358"/>
        <v>15.364671991619726</v>
      </c>
      <c r="N286" s="180">
        <v>21212.12</v>
      </c>
      <c r="O286" s="180">
        <f t="shared" si="359"/>
        <v>-0.38751535597690845</v>
      </c>
      <c r="P286" s="225">
        <f t="shared" si="360"/>
        <v>-3.5411107533864117</v>
      </c>
      <c r="Q286" s="233">
        <f t="shared" si="345"/>
        <v>128.92717697266869</v>
      </c>
      <c r="R286" s="233">
        <f t="shared" si="346"/>
        <v>82.832409018994795</v>
      </c>
      <c r="S286" s="209"/>
      <c r="T286" s="180">
        <f>SUM(E$286:E286)</f>
        <v>567.95000000000005</v>
      </c>
      <c r="U286" s="180">
        <f t="shared" si="347"/>
        <v>-93.159182257596328</v>
      </c>
      <c r="V286" s="233">
        <f t="shared" si="348"/>
        <v>-1.3855850537391579</v>
      </c>
      <c r="W286" s="180">
        <f>SUM(K$286:K286)</f>
        <v>440.52</v>
      </c>
      <c r="X286" s="180">
        <f t="shared" si="349"/>
        <v>-91.783535362767026</v>
      </c>
      <c r="Y286" s="217">
        <f t="shared" si="350"/>
        <v>15.364671991619726</v>
      </c>
      <c r="Z286" s="180">
        <f>SUM(H$286:H286)</f>
        <v>17570.509999999998</v>
      </c>
      <c r="AA286" s="180">
        <f t="shared" si="361"/>
        <v>-91.808066279538707</v>
      </c>
      <c r="AB286" s="233">
        <f t="shared" si="351"/>
        <v>5.7555979020431858</v>
      </c>
      <c r="AC286" s="180">
        <f>SUM(N$286:N286)</f>
        <v>21212.12</v>
      </c>
      <c r="AD286" s="180">
        <f t="shared" si="362"/>
        <v>-91.867244989232177</v>
      </c>
      <c r="AE286" s="180">
        <f t="shared" si="352"/>
        <v>-3.5411107533864117</v>
      </c>
      <c r="AF286" s="234"/>
    </row>
    <row r="287" spans="1:32" s="60" customFormat="1" ht="12" customHeight="1">
      <c r="A287" s="624"/>
      <c r="B287" s="301">
        <v>2</v>
      </c>
      <c r="C287" s="45" t="s">
        <v>22</v>
      </c>
      <c r="D287" s="315"/>
      <c r="E287" s="61">
        <v>653.36</v>
      </c>
      <c r="F287" s="178">
        <f t="shared" si="353"/>
        <v>15.038295624614829</v>
      </c>
      <c r="G287" s="229">
        <f t="shared" si="354"/>
        <v>1.6428126944617372</v>
      </c>
      <c r="H287" s="178">
        <v>18498.09</v>
      </c>
      <c r="I287" s="178">
        <f t="shared" si="355"/>
        <v>5.2791865460934284</v>
      </c>
      <c r="J287" s="226">
        <f t="shared" si="356"/>
        <v>4.6456727657821828</v>
      </c>
      <c r="K287" s="61">
        <v>472.03</v>
      </c>
      <c r="L287" s="178">
        <f t="shared" si="357"/>
        <v>7.1529101970398523</v>
      </c>
      <c r="M287" s="229">
        <f t="shared" si="358"/>
        <v>16.862249950485243</v>
      </c>
      <c r="N287" s="178">
        <v>22370.16</v>
      </c>
      <c r="O287" s="178">
        <f t="shared" si="359"/>
        <v>5.4593317405332575</v>
      </c>
      <c r="P287" s="226">
        <f t="shared" si="360"/>
        <v>5.5978746514516065</v>
      </c>
      <c r="Q287" s="229">
        <f t="shared" si="345"/>
        <v>138.41493125436944</v>
      </c>
      <c r="R287" s="229">
        <f t="shared" si="346"/>
        <v>82.690915040393094</v>
      </c>
      <c r="S287" s="209"/>
      <c r="T287" s="178">
        <f>SUM(E$286:E287)</f>
        <v>1221.31</v>
      </c>
      <c r="U287" s="178">
        <f t="shared" si="347"/>
        <v>115.0382956246148</v>
      </c>
      <c r="V287" s="229">
        <f t="shared" si="348"/>
        <v>0.21169578167437031</v>
      </c>
      <c r="W287" s="178">
        <f>SUM(K$286:K287)</f>
        <v>912.55</v>
      </c>
      <c r="X287" s="178">
        <f t="shared" si="349"/>
        <v>107.15291019703987</v>
      </c>
      <c r="Y287" s="207">
        <f t="shared" si="350"/>
        <v>16.134492281456403</v>
      </c>
      <c r="Z287" s="178">
        <f>SUM(H$286:H287)</f>
        <v>36068.6</v>
      </c>
      <c r="AA287" s="178">
        <f t="shared" si="361"/>
        <v>105.27918654609346</v>
      </c>
      <c r="AB287" s="229">
        <f t="shared" si="351"/>
        <v>5.1834380542612468</v>
      </c>
      <c r="AC287" s="178">
        <f>SUM(N$286:N287)</f>
        <v>43582.28</v>
      </c>
      <c r="AD287" s="178">
        <f t="shared" si="362"/>
        <v>105.45933174053323</v>
      </c>
      <c r="AE287" s="178">
        <f t="shared" si="352"/>
        <v>0.94301974307893222</v>
      </c>
      <c r="AF287" s="234"/>
    </row>
    <row r="288" spans="1:32" s="60" customFormat="1" ht="12" customHeight="1">
      <c r="A288" s="624"/>
      <c r="B288" s="301">
        <v>3</v>
      </c>
      <c r="C288" s="93" t="s">
        <v>23</v>
      </c>
      <c r="D288" s="316"/>
      <c r="E288" s="68">
        <v>630.58000000000004</v>
      </c>
      <c r="F288" s="179">
        <f t="shared" si="353"/>
        <v>-3.4865923839843216</v>
      </c>
      <c r="G288" s="231">
        <f t="shared" si="354"/>
        <v>-20.956177296429999</v>
      </c>
      <c r="H288" s="179">
        <v>20336.07</v>
      </c>
      <c r="I288" s="179">
        <f t="shared" si="355"/>
        <v>9.9360528573490434</v>
      </c>
      <c r="J288" s="227">
        <f t="shared" si="356"/>
        <v>-0.9382483432933908</v>
      </c>
      <c r="K288" s="68">
        <v>432.17</v>
      </c>
      <c r="L288" s="179">
        <f t="shared" si="357"/>
        <v>-8.444378535262576</v>
      </c>
      <c r="M288" s="231">
        <f t="shared" si="358"/>
        <v>-20.971015817865958</v>
      </c>
      <c r="N288" s="179">
        <v>23834.5</v>
      </c>
      <c r="O288" s="179">
        <f t="shared" si="359"/>
        <v>6.5459522864387276</v>
      </c>
      <c r="P288" s="227">
        <f t="shared" si="360"/>
        <v>-3.9196447431434245</v>
      </c>
      <c r="Q288" s="231">
        <f t="shared" ref="Q288:Q293" si="363">E288/K288*100</f>
        <v>145.91017423699009</v>
      </c>
      <c r="R288" s="231">
        <f t="shared" ref="R288:R293" si="364">(H288/N288)*100</f>
        <v>85.321991231198467</v>
      </c>
      <c r="S288" s="209"/>
      <c r="T288" s="179">
        <f>SUM(E$286:E288)</f>
        <v>1851.8899999999999</v>
      </c>
      <c r="U288" s="179">
        <f t="shared" ref="U288:U293" si="365">((T288/T287)-1)*100</f>
        <v>51.631444923893199</v>
      </c>
      <c r="V288" s="231">
        <f t="shared" ref="V288:V293" si="366">((T288/T276)-1)*100</f>
        <v>-8.1626985504515304</v>
      </c>
      <c r="W288" s="179">
        <f>SUM(K$286:K288)</f>
        <v>1344.72</v>
      </c>
      <c r="X288" s="179">
        <f t="shared" ref="X288:X293" si="367">((W288/W287)-1)*100</f>
        <v>47.358500904060065</v>
      </c>
      <c r="Y288" s="212">
        <f t="shared" ref="Y288:Y293" si="368">((W288/W276)-1)*100</f>
        <v>0.9079857723882423</v>
      </c>
      <c r="Z288" s="179">
        <f>SUM(H$286:H288)</f>
        <v>56404.67</v>
      </c>
      <c r="AA288" s="179">
        <f t="shared" si="361"/>
        <v>56.381644976516966</v>
      </c>
      <c r="AB288" s="231">
        <f t="shared" ref="AB288:AB293" si="369">(Z288/Z276-1)*100</f>
        <v>2.8910164243516334</v>
      </c>
      <c r="AC288" s="179">
        <f>SUM(N$286:N288)</f>
        <v>67416.78</v>
      </c>
      <c r="AD288" s="179">
        <f t="shared" si="362"/>
        <v>54.688511018698428</v>
      </c>
      <c r="AE288" s="179">
        <f t="shared" ref="AE288:AE293" si="370">(AC288/AC276-1)*100</f>
        <v>-0.83138220325184031</v>
      </c>
      <c r="AF288" s="234"/>
    </row>
    <row r="289" spans="1:32" s="60" customFormat="1" ht="12" customHeight="1">
      <c r="A289" s="624"/>
      <c r="B289" s="301">
        <v>4</v>
      </c>
      <c r="C289" s="152" t="s">
        <v>24</v>
      </c>
      <c r="D289" s="317"/>
      <c r="E289" s="82">
        <v>545.79</v>
      </c>
      <c r="F289" s="180">
        <f t="shared" si="353"/>
        <v>-13.446350978464283</v>
      </c>
      <c r="G289" s="233">
        <f t="shared" si="354"/>
        <v>-23.705215482896968</v>
      </c>
      <c r="H289" s="180">
        <v>17635.57</v>
      </c>
      <c r="I289" s="180">
        <f t="shared" si="355"/>
        <v>-13.279360269707963</v>
      </c>
      <c r="J289" s="225">
        <f t="shared" si="356"/>
        <v>0.64304461193329665</v>
      </c>
      <c r="K289" s="82">
        <v>345.28</v>
      </c>
      <c r="L289" s="180">
        <f t="shared" si="357"/>
        <v>-20.105514033829287</v>
      </c>
      <c r="M289" s="233">
        <f t="shared" si="358"/>
        <v>-24.338775062999897</v>
      </c>
      <c r="N289" s="180">
        <v>20989.91</v>
      </c>
      <c r="O289" s="180">
        <f t="shared" si="359"/>
        <v>-11.934758438398118</v>
      </c>
      <c r="P289" s="225">
        <f t="shared" si="360"/>
        <v>-1.7010612959030835</v>
      </c>
      <c r="Q289" s="233">
        <f t="shared" si="363"/>
        <v>158.07170991658944</v>
      </c>
      <c r="R289" s="233">
        <f t="shared" si="364"/>
        <v>84.019274022613715</v>
      </c>
      <c r="S289" s="209"/>
      <c r="T289" s="180">
        <f>SUM(E$286:E289)</f>
        <v>2397.6799999999998</v>
      </c>
      <c r="U289" s="180">
        <f t="shared" si="365"/>
        <v>29.472052875710752</v>
      </c>
      <c r="V289" s="233">
        <f t="shared" si="366"/>
        <v>-12.232691279933828</v>
      </c>
      <c r="W289" s="180">
        <f>SUM(K$286:K289)</f>
        <v>1690</v>
      </c>
      <c r="X289" s="180">
        <f t="shared" si="367"/>
        <v>25.676720804331012</v>
      </c>
      <c r="Y289" s="217">
        <f t="shared" si="368"/>
        <v>-5.5322336316427805</v>
      </c>
      <c r="Z289" s="180">
        <f>SUM(H$286:H289)</f>
        <v>74040.239999999991</v>
      </c>
      <c r="AA289" s="180">
        <f t="shared" si="361"/>
        <v>31.266152252996072</v>
      </c>
      <c r="AB289" s="233">
        <f t="shared" si="369"/>
        <v>2.3465114867828429</v>
      </c>
      <c r="AC289" s="180">
        <f>SUM(N$286:N289)</f>
        <v>88406.69</v>
      </c>
      <c r="AD289" s="180">
        <f t="shared" si="362"/>
        <v>31.134548401748052</v>
      </c>
      <c r="AE289" s="180">
        <f t="shared" si="370"/>
        <v>-1.0392554506285401</v>
      </c>
      <c r="AF289" s="234"/>
    </row>
    <row r="290" spans="1:32" s="60" customFormat="1" ht="12" customHeight="1">
      <c r="A290" s="624"/>
      <c r="B290" s="301">
        <v>5</v>
      </c>
      <c r="C290" s="45" t="s">
        <v>25</v>
      </c>
      <c r="D290" s="315"/>
      <c r="E290" s="61">
        <v>667.24</v>
      </c>
      <c r="F290" s="178">
        <f t="shared" si="353"/>
        <v>22.252148262152115</v>
      </c>
      <c r="G290" s="229">
        <f t="shared" si="354"/>
        <v>-13.648246408696785</v>
      </c>
      <c r="H290" s="178">
        <v>19847.830000000002</v>
      </c>
      <c r="I290" s="178">
        <f t="shared" si="355"/>
        <v>12.544306761845526</v>
      </c>
      <c r="J290" s="226">
        <f t="shared" si="356"/>
        <v>5.8641835378931306</v>
      </c>
      <c r="K290" s="61">
        <v>386.58</v>
      </c>
      <c r="L290" s="178">
        <f t="shared" si="357"/>
        <v>11.961306765523627</v>
      </c>
      <c r="M290" s="229">
        <f t="shared" si="358"/>
        <v>-25.124927367809413</v>
      </c>
      <c r="N290" s="178">
        <v>22283.7</v>
      </c>
      <c r="O290" s="178">
        <f t="shared" si="359"/>
        <v>6.1638663529286264</v>
      </c>
      <c r="P290" s="226">
        <f t="shared" si="360"/>
        <v>-0.82553042633044527</v>
      </c>
      <c r="Q290" s="229">
        <f t="shared" si="363"/>
        <v>172.60075534171452</v>
      </c>
      <c r="R290" s="229">
        <f t="shared" si="364"/>
        <v>89.068826092614785</v>
      </c>
      <c r="S290" s="209"/>
      <c r="T290" s="178">
        <f>SUM(E$286:E290)</f>
        <v>3064.92</v>
      </c>
      <c r="U290" s="178">
        <f t="shared" si="365"/>
        <v>27.828567615361521</v>
      </c>
      <c r="V290" s="229">
        <f t="shared" si="366"/>
        <v>-12.544798776451261</v>
      </c>
      <c r="W290" s="178">
        <f>SUM(K$286:K290)</f>
        <v>2076.58</v>
      </c>
      <c r="X290" s="178">
        <f t="shared" si="367"/>
        <v>22.874556213017748</v>
      </c>
      <c r="Y290" s="207">
        <f t="shared" si="368"/>
        <v>-9.920313021901972</v>
      </c>
      <c r="Z290" s="178">
        <f>SUM(H$286:H290)</f>
        <v>93888.069999999992</v>
      </c>
      <c r="AA290" s="178">
        <f t="shared" si="361"/>
        <v>26.806814780719247</v>
      </c>
      <c r="AB290" s="229">
        <f t="shared" si="369"/>
        <v>3.070519512883263</v>
      </c>
      <c r="AC290" s="178">
        <f>SUM(N$286:N290)</f>
        <v>110690.39</v>
      </c>
      <c r="AD290" s="178">
        <f t="shared" si="362"/>
        <v>25.205897879447804</v>
      </c>
      <c r="AE290" s="178">
        <f t="shared" si="370"/>
        <v>-0.99630336221415705</v>
      </c>
      <c r="AF290" s="234"/>
    </row>
    <row r="291" spans="1:32" s="104" customFormat="1" ht="12" customHeight="1">
      <c r="A291" s="624"/>
      <c r="B291" s="301">
        <v>6</v>
      </c>
      <c r="C291" s="93" t="s">
        <v>26</v>
      </c>
      <c r="D291" s="316"/>
      <c r="E291" s="115">
        <v>688.99</v>
      </c>
      <c r="F291" s="211">
        <f t="shared" ref="F291:F296" si="371">((E291/E290)-1)*100</f>
        <v>3.2596966608716471</v>
      </c>
      <c r="G291" s="220">
        <f t="shared" ref="G291:G296" si="372">((E291/E279)-1)*100</f>
        <v>-21.160975833028196</v>
      </c>
      <c r="H291" s="211">
        <v>19416.52</v>
      </c>
      <c r="I291" s="211">
        <f t="shared" ref="I291:I296" si="373">((H291/H290)-1)*100</f>
        <v>-2.1730839089210363</v>
      </c>
      <c r="J291" s="212">
        <f t="shared" ref="J291:J296" si="374">((H291/H279)-1)*100</f>
        <v>2.6344027478388599</v>
      </c>
      <c r="K291" s="115">
        <v>384.02</v>
      </c>
      <c r="L291" s="211">
        <f t="shared" ref="L291:L296" si="375">((K291/K290)-1)*100</f>
        <v>-0.66221739355373233</v>
      </c>
      <c r="M291" s="220">
        <f t="shared" ref="M291:M296" si="376">((K291/K279)-1)*100</f>
        <v>-20.307960488088327</v>
      </c>
      <c r="N291" s="211">
        <v>21718.35</v>
      </c>
      <c r="O291" s="211">
        <f t="shared" ref="O291:O296" si="377">((N291/N290)-1)*100</f>
        <v>-2.5370562339288472</v>
      </c>
      <c r="P291" s="212">
        <f t="shared" ref="P291:P296" si="378">((N291/N279)-1)*100</f>
        <v>-2.4166738182287095</v>
      </c>
      <c r="Q291" s="220">
        <f t="shared" si="363"/>
        <v>179.41513462840476</v>
      </c>
      <c r="R291" s="220">
        <f t="shared" si="364"/>
        <v>89.40145084686452</v>
      </c>
      <c r="S291" s="209"/>
      <c r="T291" s="211">
        <f>SUM(E$286:E291)</f>
        <v>3753.91</v>
      </c>
      <c r="U291" s="211">
        <f t="shared" si="365"/>
        <v>22.479868968847462</v>
      </c>
      <c r="V291" s="220">
        <f t="shared" si="366"/>
        <v>-14.264539292174462</v>
      </c>
      <c r="W291" s="211">
        <f>SUM(K$286:K291)</f>
        <v>2460.6</v>
      </c>
      <c r="X291" s="211">
        <f t="shared" si="367"/>
        <v>18.492906606054184</v>
      </c>
      <c r="Y291" s="212">
        <f t="shared" si="368"/>
        <v>-11.716269307356974</v>
      </c>
      <c r="Z291" s="211">
        <f>SUM(H$286:H291)</f>
        <v>113304.59</v>
      </c>
      <c r="AA291" s="211">
        <f t="shared" ref="AA291:AA296" si="379">(Z291/Z290-1)*100</f>
        <v>20.680497532860144</v>
      </c>
      <c r="AB291" s="220">
        <f t="shared" si="369"/>
        <v>2.9955211035000318</v>
      </c>
      <c r="AC291" s="211">
        <f>SUM(N$286:N291)</f>
        <v>132408.74</v>
      </c>
      <c r="AD291" s="211">
        <f t="shared" ref="AD291:AD296" si="380">(AC291/AC290-1)*100</f>
        <v>19.620808997059271</v>
      </c>
      <c r="AE291" s="211">
        <f t="shared" si="370"/>
        <v>-1.2321077996794272</v>
      </c>
      <c r="AF291" s="235"/>
    </row>
    <row r="292" spans="1:32" s="60" customFormat="1" ht="12" customHeight="1">
      <c r="A292" s="624"/>
      <c r="B292" s="301">
        <v>7</v>
      </c>
      <c r="C292" s="152" t="s">
        <v>27</v>
      </c>
      <c r="D292" s="317"/>
      <c r="E292" s="61">
        <v>572.54</v>
      </c>
      <c r="F292" s="178">
        <f t="shared" si="371"/>
        <v>-16.901551546466575</v>
      </c>
      <c r="G292" s="229">
        <f t="shared" si="372"/>
        <v>-6.1040409341380215</v>
      </c>
      <c r="H292" s="178">
        <v>19899.82</v>
      </c>
      <c r="I292" s="178">
        <f t="shared" si="373"/>
        <v>2.4891175143640476</v>
      </c>
      <c r="J292" s="226">
        <f t="shared" si="374"/>
        <v>9.697815615597726</v>
      </c>
      <c r="K292" s="61">
        <v>330.38</v>
      </c>
      <c r="L292" s="178">
        <f t="shared" si="375"/>
        <v>-13.96802249882818</v>
      </c>
      <c r="M292" s="229">
        <f t="shared" si="376"/>
        <v>-14.97323450689726</v>
      </c>
      <c r="N292" s="178">
        <v>22112.97</v>
      </c>
      <c r="O292" s="178">
        <f t="shared" si="377"/>
        <v>1.8169888596509587</v>
      </c>
      <c r="P292" s="226">
        <f t="shared" si="378"/>
        <v>4.5210755858609675</v>
      </c>
      <c r="Q292" s="229">
        <f t="shared" si="363"/>
        <v>173.29741509776619</v>
      </c>
      <c r="R292" s="229">
        <f t="shared" si="364"/>
        <v>89.991620302474061</v>
      </c>
      <c r="S292" s="209"/>
      <c r="T292" s="178">
        <f>SUM(E$286:E292)</f>
        <v>4326.45</v>
      </c>
      <c r="U292" s="178">
        <f t="shared" si="365"/>
        <v>15.251830757796547</v>
      </c>
      <c r="V292" s="229">
        <f t="shared" si="366"/>
        <v>-13.267003993392478</v>
      </c>
      <c r="W292" s="178">
        <f>SUM(K$286:K292)</f>
        <v>2790.98</v>
      </c>
      <c r="X292" s="178">
        <f t="shared" si="367"/>
        <v>13.426806469966678</v>
      </c>
      <c r="Y292" s="207">
        <f t="shared" si="368"/>
        <v>-12.11477118502633</v>
      </c>
      <c r="Z292" s="178">
        <f>SUM(H$286:H292)</f>
        <v>133204.41</v>
      </c>
      <c r="AA292" s="178">
        <f t="shared" si="379"/>
        <v>17.563119022803942</v>
      </c>
      <c r="AB292" s="229">
        <f t="shared" si="369"/>
        <v>3.9442817789365758</v>
      </c>
      <c r="AC292" s="178">
        <f>SUM(N$286:N292)</f>
        <v>154521.71</v>
      </c>
      <c r="AD292" s="178">
        <f t="shared" si="380"/>
        <v>16.700536535579147</v>
      </c>
      <c r="AE292" s="178">
        <f t="shared" si="370"/>
        <v>-0.44793424018430006</v>
      </c>
      <c r="AF292" s="234"/>
    </row>
    <row r="293" spans="1:32" s="60" customFormat="1" ht="12" customHeight="1">
      <c r="A293" s="624"/>
      <c r="B293" s="301">
        <v>8</v>
      </c>
      <c r="C293" s="45" t="s">
        <v>28</v>
      </c>
      <c r="D293" s="315"/>
      <c r="E293" s="61">
        <v>471.17</v>
      </c>
      <c r="F293" s="178">
        <f t="shared" si="371"/>
        <v>-17.705313165892335</v>
      </c>
      <c r="G293" s="229">
        <f t="shared" si="372"/>
        <v>-18.794595153562444</v>
      </c>
      <c r="H293" s="178">
        <v>16177.11</v>
      </c>
      <c r="I293" s="178">
        <f t="shared" si="373"/>
        <v>-18.707254638484162</v>
      </c>
      <c r="J293" s="226">
        <f t="shared" si="374"/>
        <v>10.97573189839447</v>
      </c>
      <c r="K293" s="61">
        <v>215.56</v>
      </c>
      <c r="L293" s="178">
        <f t="shared" si="375"/>
        <v>-34.753919728797143</v>
      </c>
      <c r="M293" s="229">
        <f t="shared" si="376"/>
        <v>-34.976320472987233</v>
      </c>
      <c r="N293" s="178">
        <v>19450.91</v>
      </c>
      <c r="O293" s="178">
        <f t="shared" si="377"/>
        <v>-12.038455259515125</v>
      </c>
      <c r="P293" s="226">
        <f t="shared" si="378"/>
        <v>0.34808062965088205</v>
      </c>
      <c r="Q293" s="229">
        <f t="shared" si="363"/>
        <v>218.57951382445725</v>
      </c>
      <c r="R293" s="229">
        <f t="shared" si="364"/>
        <v>83.168910863296375</v>
      </c>
      <c r="S293" s="209"/>
      <c r="T293" s="178">
        <f>SUM(E$286:E293)</f>
        <v>4797.62</v>
      </c>
      <c r="U293" s="178">
        <f t="shared" si="365"/>
        <v>10.890452911740578</v>
      </c>
      <c r="V293" s="229">
        <f t="shared" si="366"/>
        <v>-13.842965559598186</v>
      </c>
      <c r="W293" s="178">
        <f>SUM(K$286:K293)</f>
        <v>3006.54</v>
      </c>
      <c r="X293" s="178">
        <f t="shared" si="367"/>
        <v>7.7234519774416199</v>
      </c>
      <c r="Y293" s="207">
        <f t="shared" si="368"/>
        <v>-14.275694139517892</v>
      </c>
      <c r="Z293" s="178">
        <f>SUM(H$286:H293)</f>
        <v>149381.52000000002</v>
      </c>
      <c r="AA293" s="178">
        <f t="shared" si="379"/>
        <v>12.144575393562441</v>
      </c>
      <c r="AB293" s="229">
        <f t="shared" si="369"/>
        <v>4.6624261229376796</v>
      </c>
      <c r="AC293" s="178">
        <f>SUM(N$286:N293)</f>
        <v>173972.62</v>
      </c>
      <c r="AD293" s="178">
        <f t="shared" si="380"/>
        <v>12.587816948181585</v>
      </c>
      <c r="AE293" s="178">
        <f t="shared" si="370"/>
        <v>-0.35956385442831307</v>
      </c>
      <c r="AF293" s="234"/>
    </row>
    <row r="294" spans="1:32" s="60" customFormat="1" ht="12" customHeight="1">
      <c r="A294" s="624"/>
      <c r="B294" s="301">
        <v>9</v>
      </c>
      <c r="C294" s="93" t="s">
        <v>29</v>
      </c>
      <c r="D294" s="316"/>
      <c r="E294" s="68">
        <v>606.86</v>
      </c>
      <c r="F294" s="179">
        <f t="shared" si="371"/>
        <v>28.798522826156159</v>
      </c>
      <c r="G294" s="231">
        <f t="shared" si="372"/>
        <v>-26.712155063100052</v>
      </c>
      <c r="H294" s="179">
        <v>18222.18</v>
      </c>
      <c r="I294" s="179">
        <f t="shared" si="373"/>
        <v>12.641751215142882</v>
      </c>
      <c r="J294" s="227">
        <f t="shared" si="374"/>
        <v>-1.4277205967074713</v>
      </c>
      <c r="K294" s="68">
        <v>352.68</v>
      </c>
      <c r="L294" s="179">
        <f t="shared" si="375"/>
        <v>63.611059565782149</v>
      </c>
      <c r="M294" s="231">
        <f t="shared" si="376"/>
        <v>-25.596506402818509</v>
      </c>
      <c r="N294" s="179">
        <v>20888.78</v>
      </c>
      <c r="O294" s="179">
        <f t="shared" si="377"/>
        <v>7.3923019539959833</v>
      </c>
      <c r="P294" s="227">
        <f t="shared" si="378"/>
        <v>-8.5578080608658009</v>
      </c>
      <c r="Q294" s="231">
        <f t="shared" ref="Q294:Q299" si="381">E294/K294*100</f>
        <v>172.07099920607916</v>
      </c>
      <c r="R294" s="231">
        <f t="shared" ref="R294:R299" si="382">(H294/N294)*100</f>
        <v>87.234295157496049</v>
      </c>
      <c r="S294" s="209"/>
      <c r="T294" s="179">
        <f>SUM(E$286:E294)</f>
        <v>5404.48</v>
      </c>
      <c r="U294" s="179">
        <f t="shared" ref="U294:U299" si="383">((T294/T293)-1)*100</f>
        <v>12.64918855599233</v>
      </c>
      <c r="V294" s="231">
        <f t="shared" ref="V294:V299" si="384">((T294/T282)-1)*100</f>
        <v>-15.508925961188236</v>
      </c>
      <c r="W294" s="179">
        <f>SUM(K$286:K294)</f>
        <v>3359.22</v>
      </c>
      <c r="X294" s="179">
        <f t="shared" ref="X294:X299" si="385">((W294/W293)-1)*100</f>
        <v>11.73042766768444</v>
      </c>
      <c r="Y294" s="212">
        <f t="shared" ref="Y294:Y299" si="386">((W294/W282)-1)*100</f>
        <v>-15.623563572061894</v>
      </c>
      <c r="Z294" s="179">
        <f>SUM(H$286:H294)</f>
        <v>167603.70000000001</v>
      </c>
      <c r="AA294" s="179">
        <f t="shared" si="379"/>
        <v>12.198416510957966</v>
      </c>
      <c r="AB294" s="231">
        <f t="shared" ref="AB294:AB299" si="387">(Z294/Z282-1)*100</f>
        <v>3.9640763662553979</v>
      </c>
      <c r="AC294" s="179">
        <f>SUM(N$286:N294)</f>
        <v>194861.4</v>
      </c>
      <c r="AD294" s="179">
        <f t="shared" si="380"/>
        <v>12.006935344193813</v>
      </c>
      <c r="AE294" s="179">
        <f t="shared" ref="AE294:AE299" si="388">(AC294/AC282-1)*100</f>
        <v>-1.3080764319545302</v>
      </c>
      <c r="AF294" s="234"/>
    </row>
    <row r="295" spans="1:32" s="60" customFormat="1" ht="12" customHeight="1">
      <c r="A295" s="624"/>
      <c r="B295" s="301">
        <v>10</v>
      </c>
      <c r="C295" s="152" t="s">
        <v>30</v>
      </c>
      <c r="D295" s="317"/>
      <c r="E295" s="82">
        <v>688.15</v>
      </c>
      <c r="F295" s="178">
        <f t="shared" si="371"/>
        <v>13.395181755264796</v>
      </c>
      <c r="G295" s="229">
        <f t="shared" si="372"/>
        <v>-2.6262540504591758</v>
      </c>
      <c r="H295" s="182">
        <v>20911.62</v>
      </c>
      <c r="I295" s="178">
        <f t="shared" si="373"/>
        <v>14.759156149264241</v>
      </c>
      <c r="J295" s="226">
        <f t="shared" si="374"/>
        <v>15.630852632679005</v>
      </c>
      <c r="K295" s="236">
        <v>342.42</v>
      </c>
      <c r="L295" s="178">
        <f t="shared" si="375"/>
        <v>-2.9091527730520594</v>
      </c>
      <c r="M295" s="229">
        <f t="shared" si="376"/>
        <v>-35.097329365605866</v>
      </c>
      <c r="N295" s="178">
        <v>22586</v>
      </c>
      <c r="O295" s="178">
        <f t="shared" si="377"/>
        <v>8.1250317155908682</v>
      </c>
      <c r="P295" s="226">
        <f t="shared" si="378"/>
        <v>5.2466278068990402</v>
      </c>
      <c r="Q295" s="229">
        <f t="shared" si="381"/>
        <v>200.96664914432566</v>
      </c>
      <c r="R295" s="229">
        <f t="shared" si="382"/>
        <v>92.586646595235976</v>
      </c>
      <c r="S295" s="209"/>
      <c r="T295" s="178">
        <f>SUM(E$286:E295)</f>
        <v>6092.6299999999992</v>
      </c>
      <c r="U295" s="178">
        <f t="shared" si="383"/>
        <v>12.732954881875781</v>
      </c>
      <c r="V295" s="229">
        <f t="shared" si="384"/>
        <v>-14.227209631688186</v>
      </c>
      <c r="W295" s="178">
        <f>SUM(K$286:K295)</f>
        <v>3701.64</v>
      </c>
      <c r="X295" s="178">
        <f t="shared" si="385"/>
        <v>10.193437762337698</v>
      </c>
      <c r="Y295" s="207">
        <f t="shared" si="386"/>
        <v>-17.902244933264132</v>
      </c>
      <c r="Z295" s="178">
        <f>SUM(H$286:H295)</f>
        <v>188515.32</v>
      </c>
      <c r="AA295" s="178">
        <f t="shared" si="379"/>
        <v>12.476824795633989</v>
      </c>
      <c r="AB295" s="229">
        <f t="shared" si="387"/>
        <v>5.1408410249088599</v>
      </c>
      <c r="AC295" s="178">
        <f>SUM(N$286:N295)</f>
        <v>217447.4</v>
      </c>
      <c r="AD295" s="178">
        <f t="shared" si="380"/>
        <v>11.590802488332731</v>
      </c>
      <c r="AE295" s="178">
        <f t="shared" si="388"/>
        <v>-0.66549205842064696</v>
      </c>
      <c r="AF295" s="234"/>
    </row>
    <row r="296" spans="1:32" s="60" customFormat="1" ht="12" customHeight="1">
      <c r="A296" s="624"/>
      <c r="B296" s="301">
        <v>11</v>
      </c>
      <c r="C296" s="45" t="s">
        <v>31</v>
      </c>
      <c r="D296" s="315"/>
      <c r="E296" s="61">
        <v>676.78</v>
      </c>
      <c r="F296" s="178">
        <f t="shared" si="371"/>
        <v>-1.6522560488265614</v>
      </c>
      <c r="G296" s="229">
        <f t="shared" si="372"/>
        <v>-3.1095204008589894</v>
      </c>
      <c r="H296" s="183">
        <v>19785.63</v>
      </c>
      <c r="I296" s="178">
        <f t="shared" si="373"/>
        <v>-5.3845182726158907</v>
      </c>
      <c r="J296" s="226">
        <f t="shared" si="374"/>
        <v>5.1935851235433761</v>
      </c>
      <c r="K296" s="237">
        <v>347.08</v>
      </c>
      <c r="L296" s="178">
        <f t="shared" si="375"/>
        <v>1.3609018164826736</v>
      </c>
      <c r="M296" s="229">
        <f t="shared" si="376"/>
        <v>-26.978182659737861</v>
      </c>
      <c r="N296" s="178">
        <v>21359.439999999999</v>
      </c>
      <c r="O296" s="178">
        <f t="shared" si="377"/>
        <v>-5.4306207385105836</v>
      </c>
      <c r="P296" s="226">
        <f t="shared" si="378"/>
        <v>-6.8977661852190231</v>
      </c>
      <c r="Q296" s="229">
        <f t="shared" si="381"/>
        <v>194.99250893165839</v>
      </c>
      <c r="R296" s="229">
        <f t="shared" si="382"/>
        <v>92.631782481188651</v>
      </c>
      <c r="S296" s="209"/>
      <c r="T296" s="178">
        <f>SUM(E$286:E296)</f>
        <v>6769.4099999999989</v>
      </c>
      <c r="U296" s="178">
        <f t="shared" si="383"/>
        <v>11.108174958925776</v>
      </c>
      <c r="V296" s="229">
        <f t="shared" si="384"/>
        <v>-13.231825802515374</v>
      </c>
      <c r="W296" s="178">
        <f>SUM(K$286:K296)</f>
        <v>4048.72</v>
      </c>
      <c r="X296" s="178">
        <f t="shared" si="385"/>
        <v>9.3763845214553498</v>
      </c>
      <c r="Y296" s="207">
        <f t="shared" si="386"/>
        <v>-18.767768898483794</v>
      </c>
      <c r="Z296" s="178">
        <f>SUM(H$286:H296)</f>
        <v>208300.95</v>
      </c>
      <c r="AA296" s="178">
        <f t="shared" si="379"/>
        <v>10.495502434497105</v>
      </c>
      <c r="AB296" s="229">
        <f t="shared" si="387"/>
        <v>5.1458486912203227</v>
      </c>
      <c r="AC296" s="178">
        <f>SUM(N$286:N296)</f>
        <v>238806.84</v>
      </c>
      <c r="AD296" s="178">
        <f t="shared" si="380"/>
        <v>9.8228077226952379</v>
      </c>
      <c r="AE296" s="178">
        <f t="shared" si="388"/>
        <v>-1.2566958385231253</v>
      </c>
      <c r="AF296" s="234"/>
    </row>
    <row r="297" spans="1:32" s="60" customFormat="1" ht="12" customHeight="1">
      <c r="A297" s="625"/>
      <c r="B297" s="302">
        <v>12</v>
      </c>
      <c r="C297" s="93" t="s">
        <v>32</v>
      </c>
      <c r="D297" s="316"/>
      <c r="E297" s="68">
        <v>467.61</v>
      </c>
      <c r="F297" s="179">
        <f t="shared" ref="F297:F302" si="389">((E297/E296)-1)*100</f>
        <v>-30.906646177487506</v>
      </c>
      <c r="G297" s="231">
        <f t="shared" ref="G297:G302" si="390">((E297/E285)-1)*100</f>
        <v>-6.599420753021068</v>
      </c>
      <c r="H297" s="181">
        <v>17813.64</v>
      </c>
      <c r="I297" s="179">
        <f t="shared" ref="I297:I302" si="391">((H297/H296)-1)*100</f>
        <v>-9.9667789198524481</v>
      </c>
      <c r="J297" s="227">
        <f t="shared" ref="J297:J302" si="392">((H297/H285)-1)*100</f>
        <v>4.0292740812722494</v>
      </c>
      <c r="K297" s="238">
        <v>276.49</v>
      </c>
      <c r="L297" s="179">
        <f t="shared" ref="L297:L302" si="393">((K297/K296)-1)*100</f>
        <v>-20.33825054742422</v>
      </c>
      <c r="M297" s="231">
        <f t="shared" ref="M297:M302" si="394">((K297/K285)-1)*100</f>
        <v>-26.718791412668963</v>
      </c>
      <c r="N297" s="179">
        <v>19138.79</v>
      </c>
      <c r="O297" s="179">
        <f t="shared" ref="O297:O302" si="395">((N297/N296)-1)*100</f>
        <v>-10.396574067484909</v>
      </c>
      <c r="P297" s="227">
        <f t="shared" ref="P297:P302" si="396">((N297/N285)-1)*100</f>
        <v>-10.123909115157614</v>
      </c>
      <c r="Q297" s="231">
        <f t="shared" si="381"/>
        <v>169.12365727512747</v>
      </c>
      <c r="R297" s="231">
        <f t="shared" si="382"/>
        <v>93.07610355722592</v>
      </c>
      <c r="S297" s="209"/>
      <c r="T297" s="179">
        <f>SUM(E$286:E297)</f>
        <v>7237.0199999999986</v>
      </c>
      <c r="U297" s="179">
        <f t="shared" si="383"/>
        <v>6.9076921031522742</v>
      </c>
      <c r="V297" s="231">
        <f t="shared" si="384"/>
        <v>-12.831878126366348</v>
      </c>
      <c r="W297" s="179">
        <f>SUM(K$286:K297)</f>
        <v>4325.21</v>
      </c>
      <c r="X297" s="179">
        <f t="shared" si="385"/>
        <v>6.8290719042067627</v>
      </c>
      <c r="Y297" s="212">
        <f t="shared" si="386"/>
        <v>-19.32730633431753</v>
      </c>
      <c r="Z297" s="179">
        <f>SUM(H$286:H297)</f>
        <v>226114.59000000003</v>
      </c>
      <c r="AA297" s="179">
        <f t="shared" ref="AA297:AA302" si="397">(Z297/Z296-1)*100</f>
        <v>8.5518765036837419</v>
      </c>
      <c r="AB297" s="231">
        <f t="shared" si="387"/>
        <v>5.4218536917414184</v>
      </c>
      <c r="AC297" s="179">
        <f>SUM(N$286:N297)</f>
        <v>257945.63</v>
      </c>
      <c r="AD297" s="179">
        <f t="shared" ref="AD297:AD302" si="398">(AC297/AC296-1)*100</f>
        <v>8.0143391202697636</v>
      </c>
      <c r="AE297" s="179">
        <f t="shared" si="388"/>
        <v>-1.1033025040324218</v>
      </c>
      <c r="AF297" s="234"/>
    </row>
    <row r="298" spans="1:32" s="60" customFormat="1" ht="12" customHeight="1">
      <c r="A298" s="650">
        <v>2013</v>
      </c>
      <c r="B298" s="303">
        <v>1</v>
      </c>
      <c r="C298" s="152" t="s">
        <v>21</v>
      </c>
      <c r="D298" s="317"/>
      <c r="E298" s="82">
        <v>561.91</v>
      </c>
      <c r="F298" s="180">
        <f t="shared" si="389"/>
        <v>20.166377964543102</v>
      </c>
      <c r="G298" s="233">
        <f t="shared" si="390"/>
        <v>-1.0634738973501312</v>
      </c>
      <c r="H298" s="180">
        <v>18698.939999999999</v>
      </c>
      <c r="I298" s="180">
        <f t="shared" si="391"/>
        <v>4.9697871967772977</v>
      </c>
      <c r="J298" s="225">
        <f t="shared" si="392"/>
        <v>6.4222950842064419</v>
      </c>
      <c r="K298" s="82">
        <v>324.99</v>
      </c>
      <c r="L298" s="180">
        <f t="shared" si="393"/>
        <v>17.541321566783608</v>
      </c>
      <c r="M298" s="233">
        <f t="shared" si="394"/>
        <v>-26.225824026150914</v>
      </c>
      <c r="N298" s="180">
        <v>22094.32</v>
      </c>
      <c r="O298" s="180">
        <f t="shared" si="395"/>
        <v>15.442616800748631</v>
      </c>
      <c r="P298" s="225">
        <f t="shared" si="396"/>
        <v>4.158943094796741</v>
      </c>
      <c r="Q298" s="233">
        <f t="shared" si="381"/>
        <v>172.90070463706576</v>
      </c>
      <c r="R298" s="233">
        <f t="shared" si="382"/>
        <v>84.632339895502554</v>
      </c>
      <c r="S298" s="209"/>
      <c r="T298" s="180">
        <f>SUM(E$298:E298)</f>
        <v>561.91</v>
      </c>
      <c r="U298" s="180">
        <f t="shared" si="383"/>
        <v>-92.235616317213442</v>
      </c>
      <c r="V298" s="233">
        <f t="shared" si="384"/>
        <v>-1.0634738973501312</v>
      </c>
      <c r="W298" s="180">
        <f>SUM(K$298:K298)</f>
        <v>324.99</v>
      </c>
      <c r="X298" s="180">
        <f t="shared" si="385"/>
        <v>-92.486145181390029</v>
      </c>
      <c r="Y298" s="217">
        <f t="shared" si="386"/>
        <v>-26.225824026150914</v>
      </c>
      <c r="Z298" s="180">
        <f>SUM(H$298:H298)</f>
        <v>18698.939999999999</v>
      </c>
      <c r="AA298" s="180">
        <f t="shared" si="397"/>
        <v>-91.73032576093388</v>
      </c>
      <c r="AB298" s="233">
        <f t="shared" si="387"/>
        <v>6.4222950842064419</v>
      </c>
      <c r="AC298" s="180">
        <f>SUM(N$298:N298)</f>
        <v>22094.32</v>
      </c>
      <c r="AD298" s="180">
        <f t="shared" si="398"/>
        <v>-91.434505015650004</v>
      </c>
      <c r="AE298" s="180">
        <f t="shared" si="388"/>
        <v>4.158943094796741</v>
      </c>
      <c r="AF298" s="234"/>
    </row>
    <row r="299" spans="1:32" s="60" customFormat="1" ht="12" customHeight="1">
      <c r="A299" s="651"/>
      <c r="B299" s="301">
        <v>2</v>
      </c>
      <c r="C299" s="45" t="s">
        <v>22</v>
      </c>
      <c r="D299" s="315"/>
      <c r="E299" s="61">
        <v>645.97</v>
      </c>
      <c r="F299" s="178">
        <f t="shared" si="389"/>
        <v>14.959691053727475</v>
      </c>
      <c r="G299" s="229">
        <f t="shared" si="390"/>
        <v>-1.131076282600707</v>
      </c>
      <c r="H299" s="178">
        <v>19200</v>
      </c>
      <c r="I299" s="178">
        <f t="shared" si="391"/>
        <v>2.679617133377632</v>
      </c>
      <c r="J299" s="226">
        <f t="shared" si="392"/>
        <v>3.7944998645806027</v>
      </c>
      <c r="K299" s="61">
        <v>335.94</v>
      </c>
      <c r="L299" s="178">
        <f t="shared" si="393"/>
        <v>3.3693344410597126</v>
      </c>
      <c r="M299" s="229">
        <f t="shared" si="394"/>
        <v>-28.830794652882229</v>
      </c>
      <c r="N299" s="178">
        <v>19998.52</v>
      </c>
      <c r="O299" s="178">
        <f t="shared" si="395"/>
        <v>-9.4856958711560182</v>
      </c>
      <c r="P299" s="226">
        <f t="shared" si="396"/>
        <v>-10.601801685817181</v>
      </c>
      <c r="Q299" s="229">
        <f t="shared" si="381"/>
        <v>192.28731321069239</v>
      </c>
      <c r="R299" s="229">
        <f t="shared" si="382"/>
        <v>96.007104525734903</v>
      </c>
      <c r="S299" s="209"/>
      <c r="T299" s="178">
        <f>SUM(E$298:E299)</f>
        <v>1207.8800000000001</v>
      </c>
      <c r="U299" s="178">
        <f t="shared" si="383"/>
        <v>114.95969105372748</v>
      </c>
      <c r="V299" s="229">
        <f t="shared" si="384"/>
        <v>-1.0996389123154482</v>
      </c>
      <c r="W299" s="178">
        <f>SUM(K$298:K299)</f>
        <v>660.93000000000006</v>
      </c>
      <c r="X299" s="178">
        <f t="shared" si="385"/>
        <v>103.36933444105973</v>
      </c>
      <c r="Y299" s="207">
        <f t="shared" si="386"/>
        <v>-27.573283655690084</v>
      </c>
      <c r="Z299" s="178">
        <f>SUM(H$298:H299)</f>
        <v>37898.94</v>
      </c>
      <c r="AA299" s="178">
        <f t="shared" si="397"/>
        <v>102.67961713337766</v>
      </c>
      <c r="AB299" s="229">
        <f t="shared" si="387"/>
        <v>5.0746078306338482</v>
      </c>
      <c r="AC299" s="178">
        <f>SUM(N$298:N299)</f>
        <v>42092.84</v>
      </c>
      <c r="AD299" s="178">
        <f t="shared" si="398"/>
        <v>90.51430412884396</v>
      </c>
      <c r="AE299" s="178">
        <f t="shared" si="388"/>
        <v>-3.4175357507684412</v>
      </c>
      <c r="AF299" s="234"/>
    </row>
    <row r="300" spans="1:32" s="60" customFormat="1" ht="12" customHeight="1">
      <c r="A300" s="651"/>
      <c r="B300" s="301">
        <v>3</v>
      </c>
      <c r="C300" s="93" t="s">
        <v>23</v>
      </c>
      <c r="D300" s="316"/>
      <c r="E300" s="68">
        <v>617.15</v>
      </c>
      <c r="F300" s="179">
        <f t="shared" si="389"/>
        <v>-4.4615075003483167</v>
      </c>
      <c r="G300" s="231">
        <f t="shared" si="390"/>
        <v>-2.1297852770465364</v>
      </c>
      <c r="H300" s="179">
        <v>21089.54</v>
      </c>
      <c r="I300" s="179">
        <f t="shared" si="391"/>
        <v>9.8413541666666724</v>
      </c>
      <c r="J300" s="227">
        <f t="shared" si="392"/>
        <v>3.7050914950627289</v>
      </c>
      <c r="K300" s="68">
        <v>337.02</v>
      </c>
      <c r="L300" s="179">
        <f t="shared" si="393"/>
        <v>0.32148597963921333</v>
      </c>
      <c r="M300" s="231">
        <f t="shared" si="394"/>
        <v>-22.016798944859673</v>
      </c>
      <c r="N300" s="179">
        <v>20075.66</v>
      </c>
      <c r="O300" s="179">
        <f t="shared" si="395"/>
        <v>0.38572854391225597</v>
      </c>
      <c r="P300" s="227">
        <f t="shared" si="396"/>
        <v>-15.77058465669513</v>
      </c>
      <c r="Q300" s="231">
        <f t="shared" ref="Q300:Q305" si="399">E300/K300*100</f>
        <v>183.11969616046525</v>
      </c>
      <c r="R300" s="231">
        <f t="shared" ref="R300:R305" si="400">(H300/N300)*100</f>
        <v>105.05029473501743</v>
      </c>
      <c r="S300" s="209"/>
      <c r="T300" s="179">
        <f>SUM(E$298:E300)</f>
        <v>1825.0300000000002</v>
      </c>
      <c r="U300" s="179">
        <f t="shared" ref="U300:U305" si="401">((T300/T299)-1)*100</f>
        <v>51.093651687253704</v>
      </c>
      <c r="V300" s="231">
        <f t="shared" ref="V300:V305" si="402">((T300/T288)-1)*100</f>
        <v>-1.450410121551482</v>
      </c>
      <c r="W300" s="179">
        <f>SUM(K$298:K300)</f>
        <v>997.95</v>
      </c>
      <c r="X300" s="179">
        <f t="shared" ref="X300:X305" si="403">((W300/W299)-1)*100</f>
        <v>50.991784303935361</v>
      </c>
      <c r="Y300" s="212">
        <f t="shared" ref="Y300:Y305" si="404">((W300/W288)-1)*100</f>
        <v>-25.787524540424766</v>
      </c>
      <c r="Z300" s="179">
        <f>SUM(H$298:H300)</f>
        <v>58988.480000000003</v>
      </c>
      <c r="AA300" s="179">
        <f t="shared" si="397"/>
        <v>55.646780622360417</v>
      </c>
      <c r="AB300" s="231">
        <f t="shared" ref="AB300:AB305" si="405">(Z300/Z288-1)*100</f>
        <v>4.5808441038658776</v>
      </c>
      <c r="AC300" s="179">
        <f>SUM(N$298:N300)</f>
        <v>62168.5</v>
      </c>
      <c r="AD300" s="179">
        <f t="shared" si="398"/>
        <v>47.693764545229087</v>
      </c>
      <c r="AE300" s="179">
        <f t="shared" ref="AE300:AE305" si="406">(AC300/AC288-1)*100</f>
        <v>-7.784827456903165</v>
      </c>
      <c r="AF300" s="234"/>
    </row>
    <row r="301" spans="1:32" s="60" customFormat="1" ht="12" customHeight="1">
      <c r="A301" s="651"/>
      <c r="B301" s="301">
        <v>4</v>
      </c>
      <c r="C301" s="152" t="s">
        <v>24</v>
      </c>
      <c r="D301" s="317"/>
      <c r="E301" s="82">
        <v>592.07000000000005</v>
      </c>
      <c r="F301" s="180">
        <f t="shared" si="389"/>
        <v>-4.0638418536822378</v>
      </c>
      <c r="G301" s="233">
        <f t="shared" si="390"/>
        <v>8.4794518038073363</v>
      </c>
      <c r="H301" s="180">
        <v>20466.740000000002</v>
      </c>
      <c r="I301" s="180">
        <f t="shared" si="391"/>
        <v>-2.9531227328808418</v>
      </c>
      <c r="J301" s="225">
        <f t="shared" si="392"/>
        <v>16.053748191864514</v>
      </c>
      <c r="K301" s="82">
        <v>321.27999999999997</v>
      </c>
      <c r="L301" s="180">
        <f t="shared" si="393"/>
        <v>-4.6703459735327302</v>
      </c>
      <c r="M301" s="233">
        <f t="shared" si="394"/>
        <v>-6.9508804448563444</v>
      </c>
      <c r="N301" s="180">
        <v>22200.89</v>
      </c>
      <c r="O301" s="180">
        <f t="shared" si="395"/>
        <v>10.58610277320895</v>
      </c>
      <c r="P301" s="225">
        <f t="shared" si="396"/>
        <v>5.7693434607389849</v>
      </c>
      <c r="Q301" s="233">
        <f t="shared" si="399"/>
        <v>184.28473605577693</v>
      </c>
      <c r="R301" s="233">
        <f t="shared" si="400"/>
        <v>92.188826664156267</v>
      </c>
      <c r="S301" s="209"/>
      <c r="T301" s="180">
        <f>SUM(E$298:E301)</f>
        <v>2417.1000000000004</v>
      </c>
      <c r="U301" s="180">
        <f t="shared" si="401"/>
        <v>32.44165849328504</v>
      </c>
      <c r="V301" s="233">
        <f t="shared" si="402"/>
        <v>0.8099496179640564</v>
      </c>
      <c r="W301" s="180">
        <f>SUM(K$298:K301)</f>
        <v>1319.23</v>
      </c>
      <c r="X301" s="180">
        <f t="shared" si="403"/>
        <v>32.193997695275314</v>
      </c>
      <c r="Y301" s="217">
        <f t="shared" si="404"/>
        <v>-21.939053254437869</v>
      </c>
      <c r="Z301" s="180">
        <f>SUM(H$298:H301)</f>
        <v>79455.22</v>
      </c>
      <c r="AA301" s="180">
        <f t="shared" si="397"/>
        <v>34.696164403625929</v>
      </c>
      <c r="AB301" s="233">
        <f t="shared" si="405"/>
        <v>7.3135635432840518</v>
      </c>
      <c r="AC301" s="180">
        <f>SUM(N$298:N301)</f>
        <v>84369.39</v>
      </c>
      <c r="AD301" s="180">
        <f t="shared" si="398"/>
        <v>35.710834264941241</v>
      </c>
      <c r="AE301" s="180">
        <f t="shared" si="406"/>
        <v>-4.5667358431811023</v>
      </c>
      <c r="AF301" s="234"/>
    </row>
    <row r="302" spans="1:32" s="60" customFormat="1" ht="12" customHeight="1">
      <c r="A302" s="651"/>
      <c r="B302" s="301">
        <v>5</v>
      </c>
      <c r="C302" s="45" t="s">
        <v>25</v>
      </c>
      <c r="D302" s="315"/>
      <c r="E302" s="61">
        <v>665.18</v>
      </c>
      <c r="F302" s="178">
        <f t="shared" si="389"/>
        <v>12.348202070701086</v>
      </c>
      <c r="G302" s="229">
        <f t="shared" si="390"/>
        <v>-0.30873448834003447</v>
      </c>
      <c r="H302" s="178">
        <v>20938.37</v>
      </c>
      <c r="I302" s="178">
        <f t="shared" si="391"/>
        <v>2.304372850781311</v>
      </c>
      <c r="J302" s="226">
        <f t="shared" si="392"/>
        <v>5.4945049408423818</v>
      </c>
      <c r="K302" s="61">
        <v>329.57</v>
      </c>
      <c r="L302" s="178">
        <f t="shared" si="393"/>
        <v>2.5803037848605603</v>
      </c>
      <c r="M302" s="229">
        <f t="shared" si="394"/>
        <v>-14.747270940038282</v>
      </c>
      <c r="N302" s="178">
        <v>21475.17</v>
      </c>
      <c r="O302" s="178">
        <f t="shared" si="395"/>
        <v>-3.2688779593971318</v>
      </c>
      <c r="P302" s="226">
        <f t="shared" si="396"/>
        <v>-3.6283471775333642</v>
      </c>
      <c r="Q302" s="229">
        <f t="shared" si="399"/>
        <v>201.83269108231937</v>
      </c>
      <c r="R302" s="229">
        <f t="shared" si="400"/>
        <v>97.500369030838868</v>
      </c>
      <c r="S302" s="209"/>
      <c r="T302" s="178">
        <f>SUM(E$298:E302)</f>
        <v>3082.28</v>
      </c>
      <c r="U302" s="178">
        <f t="shared" si="401"/>
        <v>27.519755078399722</v>
      </c>
      <c r="V302" s="229">
        <f t="shared" si="402"/>
        <v>0.56640956370803686</v>
      </c>
      <c r="W302" s="178">
        <f>SUM(K$298:K302)</f>
        <v>1648.8</v>
      </c>
      <c r="X302" s="178">
        <f t="shared" si="403"/>
        <v>24.981997074050778</v>
      </c>
      <c r="Y302" s="207">
        <f t="shared" si="404"/>
        <v>-20.600217665584765</v>
      </c>
      <c r="Z302" s="178">
        <f>SUM(H$298:H302)</f>
        <v>100393.59</v>
      </c>
      <c r="AA302" s="178">
        <f t="shared" si="397"/>
        <v>26.35241586392938</v>
      </c>
      <c r="AB302" s="229">
        <f t="shared" si="405"/>
        <v>6.9290166471629444</v>
      </c>
      <c r="AC302" s="178">
        <f>SUM(N$298:N302)</f>
        <v>105844.56</v>
      </c>
      <c r="AD302" s="178">
        <f t="shared" si="398"/>
        <v>25.453745724604616</v>
      </c>
      <c r="AE302" s="178">
        <f t="shared" si="406"/>
        <v>-4.3778235852272251</v>
      </c>
      <c r="AF302" s="234"/>
    </row>
    <row r="303" spans="1:32" s="104" customFormat="1" ht="12" customHeight="1">
      <c r="A303" s="651"/>
      <c r="B303" s="301">
        <v>6</v>
      </c>
      <c r="C303" s="93" t="s">
        <v>26</v>
      </c>
      <c r="D303" s="316"/>
      <c r="E303" s="115">
        <v>719.05</v>
      </c>
      <c r="F303" s="211">
        <f t="shared" ref="F303:F308" si="407">((E303/E302)-1)*100</f>
        <v>8.0985597883279645</v>
      </c>
      <c r="G303" s="220">
        <f t="shared" ref="G303:G308" si="408">((E303/E291)-1)*100</f>
        <v>4.362908024789891</v>
      </c>
      <c r="H303" s="211">
        <v>20399.189999999999</v>
      </c>
      <c r="I303" s="211">
        <f t="shared" ref="I303:I308" si="409">((H303/H302)-1)*100</f>
        <v>-2.5750810593183737</v>
      </c>
      <c r="J303" s="212">
        <f t="shared" ref="J303:J308" si="410">((H303/H291)-1)*100</f>
        <v>5.0609996024004289</v>
      </c>
      <c r="K303" s="115">
        <v>350.39</v>
      </c>
      <c r="L303" s="211">
        <f t="shared" ref="L303:L308" si="411">((K303/K302)-1)*100</f>
        <v>6.3173225718360371</v>
      </c>
      <c r="M303" s="220">
        <f t="shared" ref="M303:M308" si="412">((K303/K291)-1)*100</f>
        <v>-8.7573563876881426</v>
      </c>
      <c r="N303" s="211">
        <v>20569.93</v>
      </c>
      <c r="O303" s="211">
        <f t="shared" ref="O303:O308" si="413">((N303/N302)-1)*100</f>
        <v>-4.2152867707217156</v>
      </c>
      <c r="P303" s="212">
        <f t="shared" ref="P303:P308" si="414">((N303/N291)-1)*100</f>
        <v>-5.2877865952063452</v>
      </c>
      <c r="Q303" s="220">
        <f t="shared" si="399"/>
        <v>205.21418990267986</v>
      </c>
      <c r="R303" s="220">
        <f t="shared" si="400"/>
        <v>99.169953422301376</v>
      </c>
      <c r="S303" s="209"/>
      <c r="T303" s="211">
        <f>SUM(E$298:E303)</f>
        <v>3801.33</v>
      </c>
      <c r="U303" s="211">
        <f t="shared" si="401"/>
        <v>23.328510063978602</v>
      </c>
      <c r="V303" s="220">
        <f t="shared" si="402"/>
        <v>1.2632162198880748</v>
      </c>
      <c r="W303" s="211">
        <f>SUM(K$298:K303)</f>
        <v>1999.19</v>
      </c>
      <c r="X303" s="211">
        <f t="shared" si="403"/>
        <v>21.251213003396408</v>
      </c>
      <c r="Y303" s="212">
        <f t="shared" si="404"/>
        <v>-18.75193042347394</v>
      </c>
      <c r="Z303" s="211">
        <f>SUM(H$298:H303)</f>
        <v>120792.78</v>
      </c>
      <c r="AA303" s="211">
        <f t="shared" ref="AA303:AA308" si="415">(Z303/Z302-1)*100</f>
        <v>20.319215599322639</v>
      </c>
      <c r="AB303" s="220">
        <f t="shared" si="405"/>
        <v>6.6089026049165334</v>
      </c>
      <c r="AC303" s="211">
        <f>SUM(N$298:N303)</f>
        <v>126414.48999999999</v>
      </c>
      <c r="AD303" s="211">
        <f t="shared" ref="AD303:AD308" si="416">(AC303/AC302-1)*100</f>
        <v>19.434092786629755</v>
      </c>
      <c r="AE303" s="211">
        <f t="shared" si="406"/>
        <v>-4.5270803120700309</v>
      </c>
      <c r="AF303" s="235"/>
    </row>
    <row r="304" spans="1:32" s="60" customFormat="1" ht="12" customHeight="1">
      <c r="A304" s="651"/>
      <c r="B304" s="301">
        <v>7</v>
      </c>
      <c r="C304" s="152" t="s">
        <v>27</v>
      </c>
      <c r="D304" s="317"/>
      <c r="E304" s="61">
        <v>588.73</v>
      </c>
      <c r="F304" s="178">
        <f t="shared" si="407"/>
        <v>-18.123913496975163</v>
      </c>
      <c r="G304" s="229">
        <f t="shared" si="408"/>
        <v>2.8277500261990607</v>
      </c>
      <c r="H304" s="178">
        <v>20865.169999999998</v>
      </c>
      <c r="I304" s="178">
        <f t="shared" si="409"/>
        <v>2.2843063866751612</v>
      </c>
      <c r="J304" s="226">
        <f t="shared" si="410"/>
        <v>4.8510489039599314</v>
      </c>
      <c r="K304" s="61">
        <v>297.35000000000002</v>
      </c>
      <c r="L304" s="178">
        <f t="shared" si="411"/>
        <v>-15.137418305316919</v>
      </c>
      <c r="M304" s="229">
        <f t="shared" si="412"/>
        <v>-9.9975785459168183</v>
      </c>
      <c r="N304" s="178">
        <v>22103.8</v>
      </c>
      <c r="O304" s="178">
        <f t="shared" si="413"/>
        <v>7.4568557112250744</v>
      </c>
      <c r="P304" s="226">
        <f t="shared" si="414"/>
        <v>-4.1468875506101011E-2</v>
      </c>
      <c r="Q304" s="229">
        <f t="shared" si="399"/>
        <v>197.99226500756683</v>
      </c>
      <c r="R304" s="229">
        <f t="shared" si="400"/>
        <v>94.396302898144199</v>
      </c>
      <c r="S304" s="209"/>
      <c r="T304" s="178">
        <f>SUM(E$298:E304)</f>
        <v>4390.0599999999995</v>
      </c>
      <c r="U304" s="178">
        <f t="shared" si="401"/>
        <v>15.487474120899769</v>
      </c>
      <c r="V304" s="229">
        <f t="shared" si="402"/>
        <v>1.4702585260432777</v>
      </c>
      <c r="W304" s="178">
        <f>SUM(K$298:K304)</f>
        <v>2296.54</v>
      </c>
      <c r="X304" s="178">
        <f t="shared" si="403"/>
        <v>14.873523777129737</v>
      </c>
      <c r="Y304" s="207">
        <f t="shared" si="404"/>
        <v>-17.715641100975287</v>
      </c>
      <c r="Z304" s="178">
        <f>SUM(H$298:H304)</f>
        <v>141657.95000000001</v>
      </c>
      <c r="AA304" s="178">
        <f t="shared" si="415"/>
        <v>17.273524129505091</v>
      </c>
      <c r="AB304" s="229">
        <f t="shared" si="405"/>
        <v>6.3462913878001626</v>
      </c>
      <c r="AC304" s="178">
        <f>SUM(N$298:N304)</f>
        <v>148518.28999999998</v>
      </c>
      <c r="AD304" s="178">
        <f t="shared" si="416"/>
        <v>17.485179111983129</v>
      </c>
      <c r="AE304" s="178">
        <f t="shared" si="406"/>
        <v>-3.8851628033368391</v>
      </c>
      <c r="AF304" s="234"/>
    </row>
    <row r="305" spans="1:32" s="60" customFormat="1" ht="12" customHeight="1">
      <c r="A305" s="651"/>
      <c r="B305" s="301">
        <v>8</v>
      </c>
      <c r="C305" s="45" t="s">
        <v>28</v>
      </c>
      <c r="D305" s="315"/>
      <c r="E305" s="61">
        <v>570.23</v>
      </c>
      <c r="F305" s="178">
        <f t="shared" si="407"/>
        <v>-3.1423572775295949</v>
      </c>
      <c r="G305" s="229">
        <f t="shared" si="408"/>
        <v>21.024258760107806</v>
      </c>
      <c r="H305" s="178">
        <v>16416.919999999998</v>
      </c>
      <c r="I305" s="178">
        <f t="shared" si="409"/>
        <v>-21.319021124678116</v>
      </c>
      <c r="J305" s="226">
        <f t="shared" si="410"/>
        <v>1.4824032228253126</v>
      </c>
      <c r="K305" s="61">
        <v>220.83</v>
      </c>
      <c r="L305" s="178">
        <f t="shared" si="411"/>
        <v>-25.733983521103077</v>
      </c>
      <c r="M305" s="229">
        <f t="shared" si="412"/>
        <v>2.444794952681395</v>
      </c>
      <c r="N305" s="178">
        <v>18138.439999999999</v>
      </c>
      <c r="O305" s="178">
        <f t="shared" si="413"/>
        <v>-17.939720771993962</v>
      </c>
      <c r="P305" s="226">
        <f t="shared" si="414"/>
        <v>-6.7476020402130299</v>
      </c>
      <c r="Q305" s="229">
        <f t="shared" si="399"/>
        <v>258.22125616990445</v>
      </c>
      <c r="R305" s="229">
        <f t="shared" si="400"/>
        <v>90.508996363524091</v>
      </c>
      <c r="S305" s="209"/>
      <c r="T305" s="178">
        <f>SUM(E$298:E305)</f>
        <v>4960.2899999999991</v>
      </c>
      <c r="U305" s="178">
        <f t="shared" si="401"/>
        <v>12.989116321872585</v>
      </c>
      <c r="V305" s="229">
        <f t="shared" si="402"/>
        <v>3.3906395254313493</v>
      </c>
      <c r="W305" s="178">
        <f>SUM(K$298:K305)</f>
        <v>2517.37</v>
      </c>
      <c r="X305" s="178">
        <f t="shared" si="403"/>
        <v>9.6157698102362623</v>
      </c>
      <c r="Y305" s="207">
        <f t="shared" si="404"/>
        <v>-16.270197635820583</v>
      </c>
      <c r="Z305" s="178">
        <f>SUM(H$298:H305)</f>
        <v>158074.87</v>
      </c>
      <c r="AA305" s="178">
        <f t="shared" si="415"/>
        <v>11.589127189825899</v>
      </c>
      <c r="AB305" s="229">
        <f t="shared" si="405"/>
        <v>5.8195618842276975</v>
      </c>
      <c r="AC305" s="178">
        <f>SUM(N$298:N305)</f>
        <v>166656.72999999998</v>
      </c>
      <c r="AD305" s="178">
        <f t="shared" si="416"/>
        <v>12.212933504688216</v>
      </c>
      <c r="AE305" s="178">
        <f t="shared" si="406"/>
        <v>-4.2051961969648</v>
      </c>
      <c r="AF305" s="234"/>
    </row>
    <row r="306" spans="1:32" s="60" customFormat="1" ht="12" customHeight="1">
      <c r="A306" s="651"/>
      <c r="B306" s="301">
        <v>9</v>
      </c>
      <c r="C306" s="93" t="s">
        <v>29</v>
      </c>
      <c r="D306" s="316"/>
      <c r="E306" s="68">
        <v>674.06</v>
      </c>
      <c r="F306" s="179">
        <f t="shared" si="407"/>
        <v>18.208442207530283</v>
      </c>
      <c r="G306" s="231">
        <f t="shared" si="408"/>
        <v>11.07339419305935</v>
      </c>
      <c r="H306" s="179">
        <v>18918.14</v>
      </c>
      <c r="I306" s="179">
        <f t="shared" si="409"/>
        <v>15.235622759933044</v>
      </c>
      <c r="J306" s="227">
        <f t="shared" si="410"/>
        <v>3.8193015325279411</v>
      </c>
      <c r="K306" s="68">
        <v>373.32</v>
      </c>
      <c r="L306" s="179">
        <f t="shared" si="411"/>
        <v>69.053117782909922</v>
      </c>
      <c r="M306" s="231">
        <f t="shared" si="412"/>
        <v>5.8523307247362988</v>
      </c>
      <c r="N306" s="179">
        <v>21491.03</v>
      </c>
      <c r="O306" s="179">
        <f t="shared" si="413"/>
        <v>18.483342558676497</v>
      </c>
      <c r="P306" s="227">
        <f t="shared" si="414"/>
        <v>2.8831267311925313</v>
      </c>
      <c r="Q306" s="231">
        <f t="shared" ref="Q306:Q311" si="417">E306/K306*100</f>
        <v>180.55823422265081</v>
      </c>
      <c r="R306" s="231">
        <f t="shared" ref="R306:R311" si="418">(H306/N306)*100</f>
        <v>88.028074968952168</v>
      </c>
      <c r="S306" s="209"/>
      <c r="T306" s="179">
        <f>SUM(E$298:E306)</f>
        <v>5634.3499999999985</v>
      </c>
      <c r="U306" s="179">
        <f t="shared" ref="U306:U311" si="419">((T306/T305)-1)*100</f>
        <v>13.58912482939505</v>
      </c>
      <c r="V306" s="231">
        <f t="shared" ref="V306:V311" si="420">((T306/T294)-1)*100</f>
        <v>4.2533231689265039</v>
      </c>
      <c r="W306" s="179">
        <f>SUM(K$298:K306)</f>
        <v>2890.69</v>
      </c>
      <c r="X306" s="179">
        <f t="shared" ref="X306:X311" si="421">((W306/W305)-1)*100</f>
        <v>14.82976280800996</v>
      </c>
      <c r="Y306" s="212">
        <f t="shared" ref="Y306:Y311" si="422">((W306/W294)-1)*100</f>
        <v>-13.947583069879311</v>
      </c>
      <c r="Z306" s="179">
        <f>SUM(H$298:H306)</f>
        <v>176993.01</v>
      </c>
      <c r="AA306" s="179">
        <f t="shared" si="415"/>
        <v>11.967835241616843</v>
      </c>
      <c r="AB306" s="231">
        <f t="shared" ref="AB306:AB311" si="423">(Z306/Z294-1)*100</f>
        <v>5.6020899299955795</v>
      </c>
      <c r="AC306" s="179">
        <f>SUM(N$298:N306)</f>
        <v>188147.75999999998</v>
      </c>
      <c r="AD306" s="179">
        <f t="shared" si="416"/>
        <v>12.895386822962385</v>
      </c>
      <c r="AE306" s="179">
        <f t="shared" ref="AE306:AE311" si="424">(AC306/AC294-1)*100</f>
        <v>-3.4453411501713549</v>
      </c>
      <c r="AF306" s="234"/>
    </row>
    <row r="307" spans="1:32" s="60" customFormat="1" ht="12" customHeight="1">
      <c r="A307" s="651"/>
      <c r="B307" s="301">
        <v>10</v>
      </c>
      <c r="C307" s="152" t="s">
        <v>30</v>
      </c>
      <c r="D307" s="318"/>
      <c r="E307" s="82">
        <v>750.22</v>
      </c>
      <c r="F307" s="178">
        <f t="shared" si="407"/>
        <v>11.298697445331296</v>
      </c>
      <c r="G307" s="229">
        <f t="shared" si="408"/>
        <v>9.0198357916152041</v>
      </c>
      <c r="H307" s="182">
        <v>21286.22</v>
      </c>
      <c r="I307" s="178">
        <f t="shared" si="409"/>
        <v>12.517509649468717</v>
      </c>
      <c r="J307" s="226">
        <f t="shared" si="410"/>
        <v>1.7913485421024333</v>
      </c>
      <c r="K307" s="236">
        <v>390.34</v>
      </c>
      <c r="L307" s="178">
        <f t="shared" si="411"/>
        <v>4.5590913961212953</v>
      </c>
      <c r="M307" s="229">
        <f t="shared" si="412"/>
        <v>13.994509666491428</v>
      </c>
      <c r="N307" s="178">
        <v>22646.94</v>
      </c>
      <c r="O307" s="178">
        <f t="shared" si="413"/>
        <v>5.3785695706534353</v>
      </c>
      <c r="P307" s="226">
        <f t="shared" si="414"/>
        <v>0.26981315859382349</v>
      </c>
      <c r="Q307" s="229">
        <f t="shared" si="417"/>
        <v>192.19654660039967</v>
      </c>
      <c r="R307" s="229">
        <f t="shared" si="418"/>
        <v>93.991594449404658</v>
      </c>
      <c r="S307" s="209"/>
      <c r="T307" s="178">
        <f>SUM(E$298:E307)</f>
        <v>6384.5699999999988</v>
      </c>
      <c r="U307" s="178">
        <f t="shared" si="419"/>
        <v>13.315111769769361</v>
      </c>
      <c r="V307" s="229">
        <f t="shared" si="420"/>
        <v>4.791690944633098</v>
      </c>
      <c r="W307" s="178">
        <f>SUM(K$298:K307)</f>
        <v>3281.03</v>
      </c>
      <c r="X307" s="178">
        <f t="shared" si="421"/>
        <v>13.503350411147519</v>
      </c>
      <c r="Y307" s="207">
        <f t="shared" si="422"/>
        <v>-11.362801352913831</v>
      </c>
      <c r="Z307" s="178">
        <f>SUM(H$298:H307)</f>
        <v>198279.23</v>
      </c>
      <c r="AA307" s="178">
        <f t="shared" si="415"/>
        <v>12.026587942653787</v>
      </c>
      <c r="AB307" s="229">
        <f t="shared" si="423"/>
        <v>5.1793721592494402</v>
      </c>
      <c r="AC307" s="178">
        <f>SUM(N$298:N307)</f>
        <v>210794.69999999998</v>
      </c>
      <c r="AD307" s="178">
        <f t="shared" si="416"/>
        <v>12.036784280610103</v>
      </c>
      <c r="AE307" s="178">
        <f t="shared" si="424"/>
        <v>-3.0594525388668803</v>
      </c>
      <c r="AF307" s="234"/>
    </row>
    <row r="308" spans="1:32" s="60" customFormat="1" ht="12" customHeight="1">
      <c r="A308" s="651"/>
      <c r="B308" s="301">
        <v>11</v>
      </c>
      <c r="C308" s="45" t="s">
        <v>31</v>
      </c>
      <c r="D308" s="319"/>
      <c r="E308" s="61">
        <v>605.83000000000004</v>
      </c>
      <c r="F308" s="178">
        <f t="shared" si="407"/>
        <v>-19.246354402708533</v>
      </c>
      <c r="G308" s="229">
        <f t="shared" si="408"/>
        <v>-10.483465823458127</v>
      </c>
      <c r="H308" s="183">
        <v>19176.52</v>
      </c>
      <c r="I308" s="178">
        <f t="shared" si="409"/>
        <v>-9.9111068099455917</v>
      </c>
      <c r="J308" s="226">
        <f t="shared" si="410"/>
        <v>-3.078547410418575</v>
      </c>
      <c r="K308" s="237">
        <v>339.61</v>
      </c>
      <c r="L308" s="178">
        <f t="shared" si="411"/>
        <v>-12.996362145821582</v>
      </c>
      <c r="M308" s="229">
        <f t="shared" si="412"/>
        <v>-2.1522415581422094</v>
      </c>
      <c r="N308" s="178">
        <v>21219.25</v>
      </c>
      <c r="O308" s="178">
        <f t="shared" si="413"/>
        <v>-6.3041187904414375</v>
      </c>
      <c r="P308" s="226">
        <f t="shared" si="414"/>
        <v>-0.65633743206749973</v>
      </c>
      <c r="Q308" s="229">
        <f t="shared" si="417"/>
        <v>178.3899178469421</v>
      </c>
      <c r="R308" s="229">
        <f t="shared" si="418"/>
        <v>90.373222427748388</v>
      </c>
      <c r="S308" s="209"/>
      <c r="T308" s="178">
        <f>SUM(E$298:E308)</f>
        <v>6990.3999999999987</v>
      </c>
      <c r="U308" s="178">
        <f t="shared" si="419"/>
        <v>9.4889710661798752</v>
      </c>
      <c r="V308" s="229">
        <f t="shared" si="420"/>
        <v>3.2645385639221036</v>
      </c>
      <c r="W308" s="178">
        <f>SUM(K$298:K308)</f>
        <v>3620.6400000000003</v>
      </c>
      <c r="X308" s="178">
        <f t="shared" si="421"/>
        <v>10.350713038283722</v>
      </c>
      <c r="Y308" s="207">
        <f t="shared" si="422"/>
        <v>-10.573218202296019</v>
      </c>
      <c r="Z308" s="178">
        <f>SUM(H$298:H308)</f>
        <v>217455.75</v>
      </c>
      <c r="AA308" s="178">
        <f t="shared" si="415"/>
        <v>9.6714718934504553</v>
      </c>
      <c r="AB308" s="229">
        <f t="shared" si="423"/>
        <v>4.3949871568036425</v>
      </c>
      <c r="AC308" s="178">
        <f>SUM(N$298:N308)</f>
        <v>232013.94999999998</v>
      </c>
      <c r="AD308" s="178">
        <f t="shared" si="416"/>
        <v>10.066310965123893</v>
      </c>
      <c r="AE308" s="178">
        <f t="shared" si="424"/>
        <v>-2.8445123263638572</v>
      </c>
      <c r="AF308" s="234"/>
    </row>
    <row r="309" spans="1:32" s="60" customFormat="1" ht="12" customHeight="1">
      <c r="A309" s="652"/>
      <c r="B309" s="302">
        <v>12</v>
      </c>
      <c r="C309" s="93" t="s">
        <v>32</v>
      </c>
      <c r="D309" s="320"/>
      <c r="E309" s="68">
        <v>457.75</v>
      </c>
      <c r="F309" s="179">
        <f t="shared" ref="F309:F315" si="425">((E309/E308)-1)*100</f>
        <v>-24.442500371391318</v>
      </c>
      <c r="G309" s="231">
        <f t="shared" ref="G309:G315" si="426">((E309/E297)-1)*100</f>
        <v>-2.1085947691452334</v>
      </c>
      <c r="H309" s="181">
        <v>18358.330000000002</v>
      </c>
      <c r="I309" s="179">
        <f t="shared" ref="I309:I315" si="427">((H309/H308)-1)*100</f>
        <v>-4.2666239755701163</v>
      </c>
      <c r="J309" s="227">
        <f t="shared" ref="J309:J315" si="428">((H309/H297)-1)*100</f>
        <v>3.0577130782928341</v>
      </c>
      <c r="K309" s="238">
        <v>298</v>
      </c>
      <c r="L309" s="179">
        <f t="shared" ref="L309:L315" si="429">((K309/K308)-1)*100</f>
        <v>-12.252289390771775</v>
      </c>
      <c r="M309" s="231">
        <f t="shared" ref="M309:M315" si="430">((K309/K297)-1)*100</f>
        <v>7.7796665340518656</v>
      </c>
      <c r="N309" s="179">
        <v>20332.82</v>
      </c>
      <c r="O309" s="179">
        <f t="shared" ref="O309:O315" si="431">((N309/N308)-1)*100</f>
        <v>-4.1774803539239125</v>
      </c>
      <c r="P309" s="227">
        <f t="shared" ref="P309:P315" si="432">((N309/N297)-1)*100</f>
        <v>6.238795660540708</v>
      </c>
      <c r="Q309" s="231">
        <f t="shared" si="417"/>
        <v>153.60738255033556</v>
      </c>
      <c r="R309" s="231">
        <f t="shared" si="418"/>
        <v>90.289148283415685</v>
      </c>
      <c r="S309" s="209"/>
      <c r="T309" s="179">
        <f>SUM(E$298:E309)</f>
        <v>7448.1499999999987</v>
      </c>
      <c r="U309" s="179">
        <f t="shared" si="419"/>
        <v>6.5482661936369979</v>
      </c>
      <c r="V309" s="231">
        <f t="shared" si="420"/>
        <v>2.9173610132347205</v>
      </c>
      <c r="W309" s="179">
        <f>SUM(K$298:K309)</f>
        <v>3918.6400000000003</v>
      </c>
      <c r="X309" s="179">
        <f t="shared" si="421"/>
        <v>8.2305890671262603</v>
      </c>
      <c r="Y309" s="212">
        <f t="shared" si="422"/>
        <v>-9.4000060112688129</v>
      </c>
      <c r="Z309" s="179">
        <f>SUM(H$298:H309)</f>
        <v>235814.08000000002</v>
      </c>
      <c r="AA309" s="179">
        <f t="shared" ref="AA309:AA314" si="433">(Z309/Z308-1)*100</f>
        <v>8.4423290715467392</v>
      </c>
      <c r="AB309" s="231">
        <f t="shared" si="423"/>
        <v>4.2896347378557076</v>
      </c>
      <c r="AC309" s="179">
        <f>SUM(N$298:N309)</f>
        <v>252346.77</v>
      </c>
      <c r="AD309" s="179">
        <f t="shared" ref="AD309:AD314" si="434">(AC309/AC308-1)*100</f>
        <v>8.7636196013213929</v>
      </c>
      <c r="AE309" s="179">
        <f t="shared" si="424"/>
        <v>-2.1705581908869731</v>
      </c>
      <c r="AF309" s="234"/>
    </row>
    <row r="310" spans="1:32" s="60" customFormat="1" ht="12" customHeight="1">
      <c r="A310" s="623">
        <v>2014</v>
      </c>
      <c r="B310" s="303" t="s">
        <v>76</v>
      </c>
      <c r="C310" s="152" t="s">
        <v>21</v>
      </c>
      <c r="D310" s="318" t="s">
        <v>86</v>
      </c>
      <c r="E310" s="82">
        <v>612.19000000000005</v>
      </c>
      <c r="F310" s="180">
        <f t="shared" si="425"/>
        <v>33.738940469688707</v>
      </c>
      <c r="G310" s="233">
        <f t="shared" si="426"/>
        <v>8.9480521791746259</v>
      </c>
      <c r="H310" s="180">
        <v>19156.939999999999</v>
      </c>
      <c r="I310" s="180">
        <f t="shared" si="427"/>
        <v>4.3501233499996905</v>
      </c>
      <c r="J310" s="225">
        <f t="shared" si="428"/>
        <v>2.4493367003691091</v>
      </c>
      <c r="K310" s="82">
        <v>332.59</v>
      </c>
      <c r="L310" s="180">
        <f t="shared" si="429"/>
        <v>11.607382550335554</v>
      </c>
      <c r="M310" s="233">
        <f t="shared" si="430"/>
        <v>2.3385334933382351</v>
      </c>
      <c r="N310" s="180">
        <v>21885.97</v>
      </c>
      <c r="O310" s="180">
        <f t="shared" si="431"/>
        <v>7.6386354671904799</v>
      </c>
      <c r="P310" s="225">
        <f t="shared" si="432"/>
        <v>-0.94300254545058859</v>
      </c>
      <c r="Q310" s="233">
        <f t="shared" si="417"/>
        <v>184.06747045912388</v>
      </c>
      <c r="R310" s="233">
        <f t="shared" si="418"/>
        <v>87.530687467816122</v>
      </c>
      <c r="S310" s="209"/>
      <c r="T310" s="180">
        <f>SUM(E$310:E310)</f>
        <v>612.19000000000005</v>
      </c>
      <c r="U310" s="180">
        <f t="shared" si="419"/>
        <v>-91.78064351550384</v>
      </c>
      <c r="V310" s="233">
        <f t="shared" si="420"/>
        <v>8.9480521791746259</v>
      </c>
      <c r="W310" s="180">
        <f>SUM(K$310:K310)</f>
        <v>332.59</v>
      </c>
      <c r="X310" s="180">
        <f t="shared" si="421"/>
        <v>-91.512616622093375</v>
      </c>
      <c r="Y310" s="217">
        <f t="shared" si="422"/>
        <v>2.3385334933382351</v>
      </c>
      <c r="Z310" s="180">
        <f>SUM(H$310:H310)</f>
        <v>19156.939999999999</v>
      </c>
      <c r="AA310" s="180">
        <f t="shared" si="433"/>
        <v>-91.876252681773707</v>
      </c>
      <c r="AB310" s="233">
        <f t="shared" si="423"/>
        <v>2.4493367003691091</v>
      </c>
      <c r="AC310" s="180">
        <f>SUM(N$310:N310)</f>
        <v>21885.97</v>
      </c>
      <c r="AD310" s="180">
        <f t="shared" si="434"/>
        <v>-91.327025901698676</v>
      </c>
      <c r="AE310" s="180">
        <f t="shared" si="424"/>
        <v>-0.94300254545058859</v>
      </c>
      <c r="AF310" s="234"/>
    </row>
    <row r="311" spans="1:32" s="60" customFormat="1" ht="12" customHeight="1">
      <c r="A311" s="624"/>
      <c r="B311" s="301" t="s">
        <v>77</v>
      </c>
      <c r="C311" s="45" t="s">
        <v>22</v>
      </c>
      <c r="D311" s="319" t="s">
        <v>87</v>
      </c>
      <c r="E311" s="61">
        <v>711.9</v>
      </c>
      <c r="F311" s="178">
        <f t="shared" si="425"/>
        <v>16.287427105963825</v>
      </c>
      <c r="G311" s="229">
        <f t="shared" si="426"/>
        <v>10.206356332337396</v>
      </c>
      <c r="H311" s="178">
        <v>19787.93</v>
      </c>
      <c r="I311" s="178">
        <f t="shared" si="427"/>
        <v>3.293793267609546</v>
      </c>
      <c r="J311" s="226">
        <f t="shared" si="428"/>
        <v>3.062135416666667</v>
      </c>
      <c r="K311" s="61">
        <v>339.75</v>
      </c>
      <c r="L311" s="178">
        <f t="shared" si="429"/>
        <v>2.1528007456628417</v>
      </c>
      <c r="M311" s="229">
        <f t="shared" si="430"/>
        <v>1.1341310948383754</v>
      </c>
      <c r="N311" s="178">
        <v>21303.4</v>
      </c>
      <c r="O311" s="178">
        <f t="shared" si="431"/>
        <v>-2.6618422669865693</v>
      </c>
      <c r="P311" s="226">
        <f t="shared" si="432"/>
        <v>6.5248828413302595</v>
      </c>
      <c r="Q311" s="229">
        <f t="shared" si="417"/>
        <v>209.53642384105962</v>
      </c>
      <c r="R311" s="229">
        <f t="shared" si="418"/>
        <v>92.886252898598343</v>
      </c>
      <c r="S311" s="209"/>
      <c r="T311" s="178">
        <f>SUM(E$310:E311)</f>
        <v>1324.0900000000001</v>
      </c>
      <c r="U311" s="178">
        <f t="shared" si="419"/>
        <v>116.28742710596383</v>
      </c>
      <c r="V311" s="229">
        <f t="shared" si="420"/>
        <v>9.6209888399509946</v>
      </c>
      <c r="W311" s="178">
        <f>SUM(K$310:K311)</f>
        <v>672.33999999999992</v>
      </c>
      <c r="X311" s="178">
        <f t="shared" si="421"/>
        <v>102.15280074566282</v>
      </c>
      <c r="Y311" s="207">
        <f t="shared" si="422"/>
        <v>1.7263552872467391</v>
      </c>
      <c r="Z311" s="178">
        <f>SUM(H$310:H311)</f>
        <v>38944.869999999995</v>
      </c>
      <c r="AA311" s="178">
        <f t="shared" si="433"/>
        <v>103.29379326760954</v>
      </c>
      <c r="AB311" s="229">
        <f t="shared" si="423"/>
        <v>2.7597869491864158</v>
      </c>
      <c r="AC311" s="178">
        <f>SUM(N$310:N311)</f>
        <v>43189.37</v>
      </c>
      <c r="AD311" s="178">
        <f t="shared" si="434"/>
        <v>97.338157733013446</v>
      </c>
      <c r="AE311" s="178">
        <f t="shared" si="424"/>
        <v>2.6050273633235532</v>
      </c>
      <c r="AF311" s="234"/>
    </row>
    <row r="312" spans="1:32" s="60" customFormat="1" ht="12" customHeight="1">
      <c r="A312" s="624"/>
      <c r="B312" s="301" t="s">
        <v>78</v>
      </c>
      <c r="C312" s="93" t="s">
        <v>23</v>
      </c>
      <c r="D312" s="320" t="s">
        <v>78</v>
      </c>
      <c r="E312" s="68">
        <v>688.58</v>
      </c>
      <c r="F312" s="179">
        <f t="shared" si="425"/>
        <v>-3.2757409748560118</v>
      </c>
      <c r="G312" s="231">
        <f t="shared" si="426"/>
        <v>11.574171595236171</v>
      </c>
      <c r="H312" s="179">
        <v>20527.75</v>
      </c>
      <c r="I312" s="179">
        <f t="shared" si="427"/>
        <v>3.7387437695605374</v>
      </c>
      <c r="J312" s="227">
        <f t="shared" si="428"/>
        <v>-2.6638324022240423</v>
      </c>
      <c r="K312" s="68">
        <v>369.18</v>
      </c>
      <c r="L312" s="179">
        <f t="shared" si="429"/>
        <v>8.6622516556291487</v>
      </c>
      <c r="M312" s="231">
        <f t="shared" si="430"/>
        <v>9.5424603881075321</v>
      </c>
      <c r="N312" s="179">
        <v>22477.25</v>
      </c>
      <c r="O312" s="179">
        <f t="shared" si="431"/>
        <v>5.5101533088614874</v>
      </c>
      <c r="P312" s="227">
        <f t="shared" si="432"/>
        <v>11.962695124344602</v>
      </c>
      <c r="Q312" s="231">
        <f t="shared" ref="Q312:Q317" si="435">E312/K312*100</f>
        <v>186.51606262527764</v>
      </c>
      <c r="R312" s="231">
        <f t="shared" ref="R312:R317" si="436">(H312/N312)*100</f>
        <v>91.326785972483293</v>
      </c>
      <c r="S312" s="209"/>
      <c r="T312" s="179">
        <f>SUM(E$310:E312)</f>
        <v>2012.67</v>
      </c>
      <c r="U312" s="179">
        <f t="shared" ref="U312:U317" si="437">((T312/T311)-1)*100</f>
        <v>52.004017853771266</v>
      </c>
      <c r="V312" s="231">
        <f t="shared" ref="V312:V317" si="438">((T312/T300)-1)*100</f>
        <v>10.281474825071356</v>
      </c>
      <c r="W312" s="179">
        <f>SUM(K$310:K312)</f>
        <v>1041.52</v>
      </c>
      <c r="X312" s="179">
        <f t="shared" ref="X312:X317" si="439">((W312/W311)-1)*100</f>
        <v>54.909718297290077</v>
      </c>
      <c r="Y312" s="212">
        <f t="shared" ref="Y312:Y317" si="440">((W312/W300)-1)*100</f>
        <v>4.3659501979057103</v>
      </c>
      <c r="Z312" s="179">
        <f>SUM(H$310:H312)</f>
        <v>59472.619999999995</v>
      </c>
      <c r="AA312" s="179">
        <f t="shared" si="433"/>
        <v>52.709766395419997</v>
      </c>
      <c r="AB312" s="231">
        <f t="shared" ref="AB312:AB317" si="441">(Z312/Z300-1)*100</f>
        <v>0.82073652347032233</v>
      </c>
      <c r="AC312" s="179">
        <f>SUM(N$310:N312)</f>
        <v>65666.62</v>
      </c>
      <c r="AD312" s="179">
        <f t="shared" si="434"/>
        <v>52.043477364916392</v>
      </c>
      <c r="AE312" s="179">
        <f t="shared" ref="AE312:AE317" si="442">(AC312/AC300-1)*100</f>
        <v>5.626836742079977</v>
      </c>
      <c r="AF312" s="234"/>
    </row>
    <row r="313" spans="1:32" s="60" customFormat="1" ht="12" customHeight="1">
      <c r="A313" s="624"/>
      <c r="B313" s="301" t="s">
        <v>79</v>
      </c>
      <c r="C313" s="152" t="s">
        <v>24</v>
      </c>
      <c r="D313" s="318" t="s">
        <v>79</v>
      </c>
      <c r="E313" s="82">
        <v>716.9</v>
      </c>
      <c r="F313" s="180">
        <f t="shared" si="425"/>
        <v>4.1128118737111086</v>
      </c>
      <c r="G313" s="233">
        <f t="shared" si="426"/>
        <v>21.083655648825285</v>
      </c>
      <c r="H313" s="180">
        <v>19770.14</v>
      </c>
      <c r="I313" s="180">
        <f t="shared" si="427"/>
        <v>-3.6906626395976194</v>
      </c>
      <c r="J313" s="225">
        <f t="shared" si="428"/>
        <v>-3.4035708666842024</v>
      </c>
      <c r="K313" s="82">
        <v>342.87</v>
      </c>
      <c r="L313" s="180">
        <f t="shared" si="429"/>
        <v>-7.1266049081748717</v>
      </c>
      <c r="M313" s="233">
        <f t="shared" si="430"/>
        <v>6.7199950199203329</v>
      </c>
      <c r="N313" s="180">
        <v>21513.279999999999</v>
      </c>
      <c r="O313" s="180">
        <f t="shared" si="431"/>
        <v>-4.2886474101591627</v>
      </c>
      <c r="P313" s="225">
        <f t="shared" si="432"/>
        <v>-3.0972181745867022</v>
      </c>
      <c r="Q313" s="233">
        <f t="shared" si="435"/>
        <v>209.08799253361332</v>
      </c>
      <c r="R313" s="233">
        <f t="shared" si="436"/>
        <v>91.897376876050515</v>
      </c>
      <c r="S313" s="209"/>
      <c r="T313" s="180">
        <f>SUM(E$310:E313)</f>
        <v>2729.57</v>
      </c>
      <c r="U313" s="180">
        <f t="shared" si="437"/>
        <v>35.619351408825104</v>
      </c>
      <c r="V313" s="233">
        <f t="shared" si="438"/>
        <v>12.927475073435101</v>
      </c>
      <c r="W313" s="180">
        <f>SUM(K$310:K313)</f>
        <v>1384.3899999999999</v>
      </c>
      <c r="X313" s="180">
        <f t="shared" si="439"/>
        <v>32.92015515784621</v>
      </c>
      <c r="Y313" s="217">
        <f t="shared" si="440"/>
        <v>4.9392448625334318</v>
      </c>
      <c r="Z313" s="180">
        <f>SUM(H$310:H313)</f>
        <v>79242.759999999995</v>
      </c>
      <c r="AA313" s="180">
        <f t="shared" si="433"/>
        <v>33.242423152031989</v>
      </c>
      <c r="AB313" s="233">
        <f t="shared" si="441"/>
        <v>-0.26739589922475382</v>
      </c>
      <c r="AC313" s="180">
        <f>SUM(N$310:N313)</f>
        <v>87179.9</v>
      </c>
      <c r="AD313" s="180">
        <f t="shared" si="434"/>
        <v>32.761363383710027</v>
      </c>
      <c r="AE313" s="180">
        <f t="shared" si="442"/>
        <v>3.3311963023556324</v>
      </c>
      <c r="AF313" s="234"/>
    </row>
    <row r="314" spans="1:32" s="60" customFormat="1" ht="12" customHeight="1">
      <c r="A314" s="624"/>
      <c r="B314" s="301" t="s">
        <v>80</v>
      </c>
      <c r="C314" s="45" t="s">
        <v>25</v>
      </c>
      <c r="D314" s="319" t="s">
        <v>80</v>
      </c>
      <c r="E314" s="61">
        <v>685.33</v>
      </c>
      <c r="F314" s="178">
        <f t="shared" si="425"/>
        <v>-4.4036825219695874</v>
      </c>
      <c r="G314" s="229">
        <f t="shared" si="426"/>
        <v>3.0292552391834038</v>
      </c>
      <c r="H314" s="178">
        <v>20509.580000000002</v>
      </c>
      <c r="I314" s="178">
        <f t="shared" si="427"/>
        <v>3.7401859572061769</v>
      </c>
      <c r="J314" s="226">
        <f t="shared" si="428"/>
        <v>-2.0478671453412867</v>
      </c>
      <c r="K314" s="61">
        <v>390.62</v>
      </c>
      <c r="L314" s="178">
        <f t="shared" si="429"/>
        <v>13.926561087292555</v>
      </c>
      <c r="M314" s="229">
        <f t="shared" si="430"/>
        <v>18.524137512516315</v>
      </c>
      <c r="N314" s="178">
        <v>22622</v>
      </c>
      <c r="O314" s="178">
        <f t="shared" si="431"/>
        <v>5.1536539291079819</v>
      </c>
      <c r="P314" s="226">
        <f t="shared" si="432"/>
        <v>5.3402604030608369</v>
      </c>
      <c r="Q314" s="229">
        <f t="shared" si="435"/>
        <v>175.4467257180892</v>
      </c>
      <c r="R314" s="229">
        <f t="shared" si="436"/>
        <v>90.662098841835387</v>
      </c>
      <c r="S314" s="209"/>
      <c r="T314" s="178">
        <f>SUM(E$310:E314)</f>
        <v>3414.9</v>
      </c>
      <c r="U314" s="178">
        <f t="shared" si="437"/>
        <v>25.107617683371373</v>
      </c>
      <c r="V314" s="229">
        <f t="shared" si="438"/>
        <v>10.79136223834305</v>
      </c>
      <c r="W314" s="178">
        <f>SUM(K$310:K314)</f>
        <v>1775.0099999999998</v>
      </c>
      <c r="X314" s="178">
        <f t="shared" si="439"/>
        <v>28.216037388308202</v>
      </c>
      <c r="Y314" s="207">
        <f t="shared" si="440"/>
        <v>7.6546579330422082</v>
      </c>
      <c r="Z314" s="178">
        <f>SUM(H$310:H314)</f>
        <v>99752.34</v>
      </c>
      <c r="AA314" s="178">
        <f t="shared" si="433"/>
        <v>25.881960698996352</v>
      </c>
      <c r="AB314" s="229">
        <f t="shared" si="441"/>
        <v>-0.63873599898160993</v>
      </c>
      <c r="AC314" s="178">
        <f>SUM(N$310:N314)</f>
        <v>109801.9</v>
      </c>
      <c r="AD314" s="178">
        <f t="shared" si="434"/>
        <v>25.948641831431331</v>
      </c>
      <c r="AE314" s="178">
        <f t="shared" si="442"/>
        <v>3.7388222880798017</v>
      </c>
      <c r="AF314" s="234"/>
    </row>
    <row r="315" spans="1:32" s="104" customFormat="1" ht="12" customHeight="1">
      <c r="A315" s="624"/>
      <c r="B315" s="301" t="s">
        <v>81</v>
      </c>
      <c r="C315" s="93" t="s">
        <v>26</v>
      </c>
      <c r="D315" s="320" t="s">
        <v>88</v>
      </c>
      <c r="E315" s="115">
        <v>720.18</v>
      </c>
      <c r="F315" s="211">
        <f t="shared" si="425"/>
        <v>5.0851414646958304</v>
      </c>
      <c r="G315" s="220">
        <f t="shared" si="426"/>
        <v>0.15715179751061292</v>
      </c>
      <c r="H315" s="211">
        <v>20886.78</v>
      </c>
      <c r="I315" s="211">
        <f t="shared" si="427"/>
        <v>1.8391405382265136</v>
      </c>
      <c r="J315" s="212">
        <f t="shared" si="428"/>
        <v>2.3902419654898033</v>
      </c>
      <c r="K315" s="115">
        <v>392.23</v>
      </c>
      <c r="L315" s="211">
        <f t="shared" si="429"/>
        <v>0.41216527571552586</v>
      </c>
      <c r="M315" s="220">
        <f t="shared" si="430"/>
        <v>11.940980050800555</v>
      </c>
      <c r="N315" s="211">
        <v>22463.95</v>
      </c>
      <c r="O315" s="211">
        <f t="shared" si="431"/>
        <v>-0.69865617540446623</v>
      </c>
      <c r="P315" s="212">
        <f t="shared" si="432"/>
        <v>9.2077124229396965</v>
      </c>
      <c r="Q315" s="220">
        <f t="shared" si="435"/>
        <v>183.61165642607651</v>
      </c>
      <c r="R315" s="220">
        <f t="shared" si="436"/>
        <v>92.979106524008458</v>
      </c>
      <c r="S315" s="209"/>
      <c r="T315" s="211">
        <f>SUM(E$310:E315)</f>
        <v>4135.08</v>
      </c>
      <c r="U315" s="211">
        <f t="shared" si="437"/>
        <v>21.08934375823597</v>
      </c>
      <c r="V315" s="220">
        <f t="shared" si="438"/>
        <v>8.7798217992123728</v>
      </c>
      <c r="W315" s="211">
        <f>SUM(K$310:K315)</f>
        <v>2167.2399999999998</v>
      </c>
      <c r="X315" s="211">
        <f t="shared" si="439"/>
        <v>22.097340296674382</v>
      </c>
      <c r="Y315" s="212">
        <f t="shared" si="440"/>
        <v>8.4059043912784617</v>
      </c>
      <c r="Z315" s="211">
        <f>SUM(H$310:H315)</f>
        <v>120639.12</v>
      </c>
      <c r="AA315" s="211">
        <f t="shared" ref="AA315:AA320" si="443">(Z315/Z314-1)*100</f>
        <v>20.938636627471595</v>
      </c>
      <c r="AB315" s="220">
        <f t="shared" si="441"/>
        <v>-0.12720958984469011</v>
      </c>
      <c r="AC315" s="211">
        <f>SUM(N$310:N315)</f>
        <v>132265.85</v>
      </c>
      <c r="AD315" s="211">
        <f t="shared" ref="AD315:AD320" si="444">(AC315/AC314-1)*100</f>
        <v>20.458616836320687</v>
      </c>
      <c r="AE315" s="211">
        <f t="shared" si="442"/>
        <v>4.6287098891907297</v>
      </c>
      <c r="AF315" s="235"/>
    </row>
    <row r="316" spans="1:32" s="60" customFormat="1" ht="12" customHeight="1">
      <c r="A316" s="624"/>
      <c r="B316" s="301" t="s">
        <v>82</v>
      </c>
      <c r="C316" s="152" t="s">
        <v>27</v>
      </c>
      <c r="D316" s="318" t="s">
        <v>82</v>
      </c>
      <c r="E316" s="61">
        <v>735.34</v>
      </c>
      <c r="F316" s="178">
        <f t="shared" ref="F316:F321" si="445">((E316/E315)-1)*100</f>
        <v>2.1050292982310204</v>
      </c>
      <c r="G316" s="229">
        <f t="shared" ref="G316:G321" si="446">((E316/E304)-1)*100</f>
        <v>24.902756781546721</v>
      </c>
      <c r="H316" s="178">
        <v>21882.799999999999</v>
      </c>
      <c r="I316" s="178">
        <f t="shared" ref="I316:I321" si="447">((H316/H315)-1)*100</f>
        <v>4.7686622830326097</v>
      </c>
      <c r="J316" s="226">
        <f t="shared" ref="J316:J321" si="448">((H316/H304)-1)*100</f>
        <v>4.8771709025136278</v>
      </c>
      <c r="K316" s="61">
        <v>342.03</v>
      </c>
      <c r="L316" s="178">
        <f t="shared" ref="L316:L321" si="449">((K316/K315)-1)*100</f>
        <v>-12.798613058664564</v>
      </c>
      <c r="M316" s="229">
        <f t="shared" ref="M316:M321" si="450">((K316/K304)-1)*100</f>
        <v>15.026063561459546</v>
      </c>
      <c r="N316" s="178">
        <v>23746.05</v>
      </c>
      <c r="O316" s="178">
        <f t="shared" ref="O316:O321" si="451">((N316/N315)-1)*100</f>
        <v>5.7073666919664534</v>
      </c>
      <c r="P316" s="226">
        <f t="shared" ref="P316:P321" si="452">((N316/N304)-1)*100</f>
        <v>7.4297179670463898</v>
      </c>
      <c r="Q316" s="229">
        <f t="shared" si="435"/>
        <v>214.99283688565333</v>
      </c>
      <c r="R316" s="229">
        <f t="shared" si="436"/>
        <v>92.153431833926064</v>
      </c>
      <c r="S316" s="209"/>
      <c r="T316" s="178">
        <f>SUM(E$310:E316)</f>
        <v>4870.42</v>
      </c>
      <c r="U316" s="178">
        <f t="shared" si="437"/>
        <v>17.782969132398897</v>
      </c>
      <c r="V316" s="229">
        <f t="shared" si="438"/>
        <v>10.941991681207108</v>
      </c>
      <c r="W316" s="178">
        <f>SUM(K$310:K316)</f>
        <v>2509.2699999999995</v>
      </c>
      <c r="X316" s="178">
        <f t="shared" si="439"/>
        <v>15.781823886602297</v>
      </c>
      <c r="Y316" s="207">
        <f t="shared" si="440"/>
        <v>9.2630653069399891</v>
      </c>
      <c r="Z316" s="178">
        <f>SUM(H$310:H316)</f>
        <v>142521.91999999998</v>
      </c>
      <c r="AA316" s="178">
        <f t="shared" si="443"/>
        <v>18.139058043526823</v>
      </c>
      <c r="AB316" s="229">
        <f t="shared" si="441"/>
        <v>0.60989870317900152</v>
      </c>
      <c r="AC316" s="178">
        <f>SUM(N$310:N316)</f>
        <v>156011.9</v>
      </c>
      <c r="AD316" s="178">
        <f t="shared" si="444"/>
        <v>17.953273653025327</v>
      </c>
      <c r="AE316" s="178">
        <f t="shared" si="442"/>
        <v>5.0455805813546695</v>
      </c>
      <c r="AF316" s="234"/>
    </row>
    <row r="317" spans="1:32" s="60" customFormat="1" ht="12" customHeight="1">
      <c r="A317" s="624"/>
      <c r="B317" s="301" t="s">
        <v>83</v>
      </c>
      <c r="C317" s="45" t="s">
        <v>28</v>
      </c>
      <c r="D317" s="319" t="s">
        <v>89</v>
      </c>
      <c r="E317" s="61">
        <v>475.63</v>
      </c>
      <c r="F317" s="178">
        <f t="shared" si="445"/>
        <v>-35.318356134577215</v>
      </c>
      <c r="G317" s="229">
        <f t="shared" si="446"/>
        <v>-16.589797099416025</v>
      </c>
      <c r="H317" s="178">
        <v>15676.97</v>
      </c>
      <c r="I317" s="178">
        <f t="shared" si="447"/>
        <v>-28.359396420933336</v>
      </c>
      <c r="J317" s="226">
        <f t="shared" si="448"/>
        <v>-4.5072400913204085</v>
      </c>
      <c r="K317" s="61">
        <v>217.1</v>
      </c>
      <c r="L317" s="178">
        <f t="shared" si="449"/>
        <v>-36.526035727860126</v>
      </c>
      <c r="M317" s="229">
        <f t="shared" si="450"/>
        <v>-1.6890820993524458</v>
      </c>
      <c r="N317" s="178">
        <v>18688.36</v>
      </c>
      <c r="O317" s="178">
        <f t="shared" si="451"/>
        <v>-21.299079215280013</v>
      </c>
      <c r="P317" s="226">
        <f t="shared" si="452"/>
        <v>3.0317932523414415</v>
      </c>
      <c r="Q317" s="229">
        <f t="shared" si="435"/>
        <v>219.08337171810226</v>
      </c>
      <c r="R317" s="229">
        <f t="shared" si="436"/>
        <v>83.886280016009962</v>
      </c>
      <c r="S317" s="209"/>
      <c r="T317" s="178">
        <f>SUM(E$310:E317)</f>
        <v>5346.05</v>
      </c>
      <c r="U317" s="178">
        <f t="shared" si="437"/>
        <v>9.7656875587731626</v>
      </c>
      <c r="V317" s="229">
        <f t="shared" si="438"/>
        <v>7.7769646532763526</v>
      </c>
      <c r="W317" s="178">
        <f>SUM(K$310:K317)</f>
        <v>2726.3699999999994</v>
      </c>
      <c r="X317" s="178">
        <f t="shared" si="439"/>
        <v>8.651918685514115</v>
      </c>
      <c r="Y317" s="207">
        <f t="shared" si="440"/>
        <v>8.3023155118238314</v>
      </c>
      <c r="Z317" s="178">
        <f>SUM(H$310:H317)</f>
        <v>158198.88999999998</v>
      </c>
      <c r="AA317" s="178">
        <f t="shared" si="443"/>
        <v>10.999690433583842</v>
      </c>
      <c r="AB317" s="229">
        <f t="shared" si="441"/>
        <v>7.8456493432499386E-2</v>
      </c>
      <c r="AC317" s="178">
        <f>SUM(N$310:N317)</f>
        <v>174700.26</v>
      </c>
      <c r="AD317" s="178">
        <f t="shared" si="444"/>
        <v>11.978804180963131</v>
      </c>
      <c r="AE317" s="178">
        <f t="shared" si="442"/>
        <v>4.8264057503108582</v>
      </c>
      <c r="AF317" s="234"/>
    </row>
    <row r="318" spans="1:32" s="60" customFormat="1" ht="12" customHeight="1">
      <c r="A318" s="624"/>
      <c r="B318" s="301" t="s">
        <v>84</v>
      </c>
      <c r="C318" s="93" t="s">
        <v>29</v>
      </c>
      <c r="D318" s="320" t="s">
        <v>90</v>
      </c>
      <c r="E318" s="68">
        <v>804.87</v>
      </c>
      <c r="F318" s="179">
        <f t="shared" si="445"/>
        <v>69.221874145869691</v>
      </c>
      <c r="G318" s="231">
        <f t="shared" si="446"/>
        <v>19.406284307034994</v>
      </c>
      <c r="H318" s="179">
        <v>20797.02</v>
      </c>
      <c r="I318" s="179">
        <f t="shared" si="447"/>
        <v>32.659691254113518</v>
      </c>
      <c r="J318" s="227">
        <f t="shared" si="448"/>
        <v>9.9316317566103365</v>
      </c>
      <c r="K318" s="68">
        <v>386.7</v>
      </c>
      <c r="L318" s="179">
        <f t="shared" si="449"/>
        <v>78.120681713496083</v>
      </c>
      <c r="M318" s="231">
        <f t="shared" si="450"/>
        <v>3.5840565734490459</v>
      </c>
      <c r="N318" s="179">
        <v>23337.49</v>
      </c>
      <c r="O318" s="179">
        <f t="shared" si="451"/>
        <v>24.877142777643414</v>
      </c>
      <c r="P318" s="227">
        <f t="shared" si="452"/>
        <v>8.5917706131348979</v>
      </c>
      <c r="Q318" s="231">
        <f t="shared" ref="Q318:Q323" si="453">E318/K318*100</f>
        <v>208.13809154383245</v>
      </c>
      <c r="R318" s="231">
        <f t="shared" ref="R318:R323" si="454">(H318/N318)*100</f>
        <v>89.114210654187744</v>
      </c>
      <c r="S318" s="209"/>
      <c r="T318" s="179">
        <f>SUM(E$310:E318)</f>
        <v>6150.92</v>
      </c>
      <c r="U318" s="179">
        <f t="shared" ref="U318:U323" si="455">((T318/T317)-1)*100</f>
        <v>15.055414745466278</v>
      </c>
      <c r="V318" s="231">
        <f t="shared" ref="V318:V323" si="456">((T318/T306)-1)*100</f>
        <v>9.1682270359491724</v>
      </c>
      <c r="W318" s="179">
        <f>SUM(K$310:K318)</f>
        <v>3113.0699999999993</v>
      </c>
      <c r="X318" s="179">
        <f t="shared" ref="X318:X323" si="457">((W318/W317)-1)*100</f>
        <v>14.183694802979785</v>
      </c>
      <c r="Y318" s="212">
        <f t="shared" ref="Y318:Y323" si="458">((W318/W306)-1)*100</f>
        <v>7.6929729580134554</v>
      </c>
      <c r="Z318" s="179">
        <f>SUM(H$310:H318)</f>
        <v>178995.90999999997</v>
      </c>
      <c r="AA318" s="179">
        <f t="shared" si="443"/>
        <v>13.14612258025325</v>
      </c>
      <c r="AB318" s="231">
        <f t="shared" ref="AB318:AB323" si="459">(Z318/Z306-1)*100</f>
        <v>1.1316266105650064</v>
      </c>
      <c r="AC318" s="179">
        <f>SUM(N$310:N318)</f>
        <v>198037.75</v>
      </c>
      <c r="AD318" s="179">
        <f t="shared" si="444"/>
        <v>13.358589162946855</v>
      </c>
      <c r="AE318" s="179">
        <f t="shared" ref="AE318:AE323" si="460">(AC318/AC306-1)*100</f>
        <v>5.2565015921528957</v>
      </c>
      <c r="AF318" s="234"/>
    </row>
    <row r="319" spans="1:32" s="60" customFormat="1" ht="12" customHeight="1">
      <c r="A319" s="624"/>
      <c r="B319" s="301" t="s">
        <v>85</v>
      </c>
      <c r="C319" s="152" t="s">
        <v>30</v>
      </c>
      <c r="D319" s="318" t="s">
        <v>91</v>
      </c>
      <c r="E319" s="82">
        <v>758.92</v>
      </c>
      <c r="F319" s="178">
        <f t="shared" si="445"/>
        <v>-5.7089964839042384</v>
      </c>
      <c r="G319" s="229">
        <f t="shared" si="446"/>
        <v>1.1596598331156116</v>
      </c>
      <c r="H319" s="182">
        <v>22138.59</v>
      </c>
      <c r="I319" s="178">
        <f t="shared" si="447"/>
        <v>6.4507799675145749</v>
      </c>
      <c r="J319" s="226">
        <f t="shared" si="448"/>
        <v>4.00432768241612</v>
      </c>
      <c r="K319" s="236">
        <v>407.01</v>
      </c>
      <c r="L319" s="178">
        <f t="shared" si="449"/>
        <v>5.252133436772688</v>
      </c>
      <c r="M319" s="229">
        <f t="shared" si="450"/>
        <v>4.2706358559204904</v>
      </c>
      <c r="N319" s="178">
        <v>24723.360000000001</v>
      </c>
      <c r="O319" s="178">
        <f t="shared" si="451"/>
        <v>5.9383849762763674</v>
      </c>
      <c r="P319" s="226">
        <f t="shared" si="452"/>
        <v>9.1686558978828927</v>
      </c>
      <c r="Q319" s="229">
        <f t="shared" si="453"/>
        <v>186.46224908478905</v>
      </c>
      <c r="R319" s="229">
        <f t="shared" si="454"/>
        <v>89.545231716077424</v>
      </c>
      <c r="S319" s="209"/>
      <c r="T319" s="178">
        <f>SUM(E$310:E319)</f>
        <v>6909.84</v>
      </c>
      <c r="U319" s="178">
        <f t="shared" si="455"/>
        <v>12.338316869671528</v>
      </c>
      <c r="V319" s="229">
        <f t="shared" si="456"/>
        <v>8.2271789642842208</v>
      </c>
      <c r="W319" s="178">
        <f>SUM(K$310:K319)</f>
        <v>3520.079999999999</v>
      </c>
      <c r="X319" s="178">
        <f t="shared" si="457"/>
        <v>13.074232188803968</v>
      </c>
      <c r="Y319" s="207">
        <f t="shared" si="458"/>
        <v>7.2858218303398337</v>
      </c>
      <c r="Z319" s="178">
        <f>SUM(H$310:H319)</f>
        <v>201134.49999999997</v>
      </c>
      <c r="AA319" s="178">
        <f t="shared" si="443"/>
        <v>12.368209977535249</v>
      </c>
      <c r="AB319" s="229">
        <f t="shared" si="459"/>
        <v>1.4400247570055313</v>
      </c>
      <c r="AC319" s="178">
        <f>SUM(N$310:N319)</f>
        <v>222761.11</v>
      </c>
      <c r="AD319" s="178">
        <f t="shared" si="444"/>
        <v>12.484165266470647</v>
      </c>
      <c r="AE319" s="178">
        <f t="shared" si="460"/>
        <v>5.6768078134791899</v>
      </c>
      <c r="AF319" s="234"/>
    </row>
    <row r="320" spans="1:32" s="60" customFormat="1" ht="12" customHeight="1">
      <c r="A320" s="624"/>
      <c r="B320" s="301">
        <v>11</v>
      </c>
      <c r="C320" s="45" t="s">
        <v>31</v>
      </c>
      <c r="D320" s="319" t="s">
        <v>92</v>
      </c>
      <c r="E320" s="61">
        <v>684.72</v>
      </c>
      <c r="F320" s="178">
        <f t="shared" si="445"/>
        <v>-9.7770515996415845</v>
      </c>
      <c r="G320" s="229">
        <f t="shared" si="446"/>
        <v>13.021804796725146</v>
      </c>
      <c r="H320" s="183">
        <v>20224.57</v>
      </c>
      <c r="I320" s="178">
        <f t="shared" si="447"/>
        <v>-8.6456273863873001</v>
      </c>
      <c r="J320" s="226">
        <f t="shared" si="448"/>
        <v>5.4652773287332534</v>
      </c>
      <c r="K320" s="237">
        <v>358.14</v>
      </c>
      <c r="L320" s="178">
        <f t="shared" si="449"/>
        <v>-12.007075993218841</v>
      </c>
      <c r="M320" s="229">
        <f t="shared" si="450"/>
        <v>5.4562586496275101</v>
      </c>
      <c r="N320" s="178">
        <v>21612.97</v>
      </c>
      <c r="O320" s="178">
        <f t="shared" si="451"/>
        <v>-12.580773810679446</v>
      </c>
      <c r="P320" s="226">
        <f t="shared" si="452"/>
        <v>1.8554849959353081</v>
      </c>
      <c r="Q320" s="229">
        <f t="shared" si="453"/>
        <v>191.18780365220306</v>
      </c>
      <c r="R320" s="229">
        <f t="shared" si="454"/>
        <v>93.576079548530345</v>
      </c>
      <c r="S320" s="209"/>
      <c r="T320" s="178">
        <f>SUM(E$310:E320)</f>
        <v>7594.56</v>
      </c>
      <c r="U320" s="178">
        <f t="shared" si="455"/>
        <v>9.9093466708346298</v>
      </c>
      <c r="V320" s="229">
        <f t="shared" si="456"/>
        <v>8.6427100022888901</v>
      </c>
      <c r="W320" s="178">
        <f>SUM(K$310:K320)</f>
        <v>3878.2199999999989</v>
      </c>
      <c r="X320" s="178">
        <f t="shared" si="457"/>
        <v>10.174200586350302</v>
      </c>
      <c r="Y320" s="207">
        <f t="shared" si="458"/>
        <v>7.1142118520482134</v>
      </c>
      <c r="Z320" s="178">
        <f>SUM(H$310:H320)</f>
        <v>221359.06999999998</v>
      </c>
      <c r="AA320" s="178">
        <f t="shared" si="443"/>
        <v>10.055246613584456</v>
      </c>
      <c r="AB320" s="229">
        <f t="shared" si="459"/>
        <v>1.7949950737103926</v>
      </c>
      <c r="AC320" s="178">
        <f>SUM(N$310:N320)</f>
        <v>244374.08</v>
      </c>
      <c r="AD320" s="178">
        <f t="shared" si="444"/>
        <v>9.7023084505190269</v>
      </c>
      <c r="AE320" s="178">
        <f t="shared" si="460"/>
        <v>5.3273219131866778</v>
      </c>
      <c r="AF320" s="234"/>
    </row>
    <row r="321" spans="1:32" s="60" customFormat="1" ht="12" customHeight="1">
      <c r="A321" s="625"/>
      <c r="B321" s="302">
        <v>12</v>
      </c>
      <c r="C321" s="93" t="s">
        <v>32</v>
      </c>
      <c r="D321" s="320" t="s">
        <v>93</v>
      </c>
      <c r="E321" s="68">
        <v>546.54</v>
      </c>
      <c r="F321" s="179">
        <f t="shared" si="445"/>
        <v>-20.180511742025942</v>
      </c>
      <c r="G321" s="231">
        <f t="shared" si="446"/>
        <v>19.397050791916982</v>
      </c>
      <c r="H321" s="181">
        <v>19222.75</v>
      </c>
      <c r="I321" s="179">
        <f t="shared" si="447"/>
        <v>-4.9534798514875744</v>
      </c>
      <c r="J321" s="227">
        <f t="shared" si="448"/>
        <v>4.7085982221694467</v>
      </c>
      <c r="K321" s="238">
        <v>285.14</v>
      </c>
      <c r="L321" s="179">
        <f t="shared" si="449"/>
        <v>-20.38309041157089</v>
      </c>
      <c r="M321" s="231">
        <f t="shared" si="450"/>
        <v>-4.3154362416107483</v>
      </c>
      <c r="N321" s="179">
        <v>21182.54</v>
      </c>
      <c r="O321" s="179">
        <f t="shared" si="451"/>
        <v>-1.9915356380913907</v>
      </c>
      <c r="P321" s="227">
        <f t="shared" si="452"/>
        <v>4.1790563237170231</v>
      </c>
      <c r="Q321" s="231">
        <f t="shared" si="453"/>
        <v>191.67426527319913</v>
      </c>
      <c r="R321" s="231">
        <f t="shared" si="454"/>
        <v>90.748087811943222</v>
      </c>
      <c r="S321" s="209"/>
      <c r="T321" s="179">
        <f>SUM(E$310:E321)</f>
        <v>8141.1</v>
      </c>
      <c r="U321" s="179">
        <f t="shared" si="455"/>
        <v>7.1964669447604601</v>
      </c>
      <c r="V321" s="231">
        <f t="shared" si="456"/>
        <v>9.3036525848700933</v>
      </c>
      <c r="W321" s="179">
        <f>SUM(K$310:K321)</f>
        <v>4163.3599999999988</v>
      </c>
      <c r="X321" s="179">
        <f t="shared" si="457"/>
        <v>7.3523420538288198</v>
      </c>
      <c r="Y321" s="212">
        <f t="shared" si="458"/>
        <v>6.2450237837616829</v>
      </c>
      <c r="Z321" s="179">
        <f>SUM(H$310:H321)</f>
        <v>240581.81999999998</v>
      </c>
      <c r="AA321" s="179">
        <f t="shared" ref="AA321:AA326" si="461">(Z321/Z320-1)*100</f>
        <v>8.6839676368354759</v>
      </c>
      <c r="AB321" s="231">
        <f t="shared" si="459"/>
        <v>2.0218215977603871</v>
      </c>
      <c r="AC321" s="179">
        <f>SUM(N$310:N321)</f>
        <v>265556.62</v>
      </c>
      <c r="AD321" s="179">
        <f t="shared" ref="AD321:AD326" si="462">(AC321/AC320-1)*100</f>
        <v>8.6680796915941336</v>
      </c>
      <c r="AE321" s="179">
        <f t="shared" si="460"/>
        <v>5.2348005088394878</v>
      </c>
      <c r="AF321" s="234"/>
    </row>
    <row r="322" spans="1:32" s="60" customFormat="1" ht="12" customHeight="1">
      <c r="A322" s="623">
        <v>2015</v>
      </c>
      <c r="B322" s="303">
        <v>1</v>
      </c>
      <c r="C322" s="45" t="s">
        <v>21</v>
      </c>
      <c r="D322" s="319" t="s">
        <v>94</v>
      </c>
      <c r="E322" s="61">
        <v>659.84</v>
      </c>
      <c r="F322" s="178">
        <f t="shared" ref="F322:F327" si="463">((E322/E321)-1)*100</f>
        <v>20.730413144509097</v>
      </c>
      <c r="G322" s="229">
        <f t="shared" ref="G322:G327" si="464">((E322/E310)-1)*100</f>
        <v>7.7835312566360004</v>
      </c>
      <c r="H322" s="183">
        <v>18484.057076539979</v>
      </c>
      <c r="I322" s="178">
        <f t="shared" ref="I322:I327" si="465">((H322/H321)-1)*100</f>
        <v>-3.8428056519489773</v>
      </c>
      <c r="J322" s="226">
        <f t="shared" ref="J322:J327" si="466">((H322/H310)-1)*100</f>
        <v>-3.5124760189258808</v>
      </c>
      <c r="K322" s="237">
        <v>343.54</v>
      </c>
      <c r="L322" s="178">
        <f t="shared" ref="L322:L327" si="467">((K322/K321)-1)*100</f>
        <v>20.481167145963397</v>
      </c>
      <c r="M322" s="229">
        <f t="shared" ref="M322:M327" si="468">((K322/K310)-1)*100</f>
        <v>3.292341922487152</v>
      </c>
      <c r="N322" s="178">
        <v>21010.596334939986</v>
      </c>
      <c r="O322" s="178">
        <f t="shared" ref="O322:O327" si="469">((N322/N321)-1)*100</f>
        <v>-0.81172354712897299</v>
      </c>
      <c r="P322" s="226">
        <f t="shared" ref="P322:P327" si="470">((N322/N310)-1)*100</f>
        <v>-3.9997023895217532</v>
      </c>
      <c r="Q322" s="229">
        <f t="shared" si="453"/>
        <v>192.0707923385923</v>
      </c>
      <c r="R322" s="229">
        <f t="shared" si="454"/>
        <v>87.974928373649021</v>
      </c>
      <c r="S322" s="209"/>
      <c r="T322" s="178">
        <f>SUM(E$322:E322)</f>
        <v>659.84</v>
      </c>
      <c r="U322" s="178">
        <f t="shared" si="455"/>
        <v>-91.89495277051013</v>
      </c>
      <c r="V322" s="229">
        <f t="shared" si="456"/>
        <v>7.7835312566360004</v>
      </c>
      <c r="W322" s="178">
        <f>SUM(K$322:K322)</f>
        <v>343.54</v>
      </c>
      <c r="X322" s="178">
        <f t="shared" si="457"/>
        <v>-91.748491602936085</v>
      </c>
      <c r="Y322" s="207">
        <f t="shared" si="458"/>
        <v>3.292341922487152</v>
      </c>
      <c r="Z322" s="178">
        <f>SUM(H$322:H322)</f>
        <v>18484.057076539979</v>
      </c>
      <c r="AA322" s="178">
        <f t="shared" si="461"/>
        <v>-92.316935221231603</v>
      </c>
      <c r="AB322" s="229">
        <f t="shared" si="459"/>
        <v>-3.5124760189258808</v>
      </c>
      <c r="AC322" s="178">
        <f>SUM(N$322:N322)</f>
        <v>21010.596334939986</v>
      </c>
      <c r="AD322" s="178">
        <f t="shared" si="462"/>
        <v>-92.08809167139573</v>
      </c>
      <c r="AE322" s="178">
        <f t="shared" si="460"/>
        <v>-3.9997023895217532</v>
      </c>
      <c r="AF322" s="234"/>
    </row>
    <row r="323" spans="1:32" s="60" customFormat="1" ht="12" customHeight="1">
      <c r="A323" s="624"/>
      <c r="B323" s="301">
        <v>2</v>
      </c>
      <c r="C323" s="45" t="s">
        <v>22</v>
      </c>
      <c r="D323" s="319" t="s">
        <v>95</v>
      </c>
      <c r="E323" s="61">
        <v>751.35</v>
      </c>
      <c r="F323" s="178">
        <f t="shared" si="463"/>
        <v>13.868513579049457</v>
      </c>
      <c r="G323" s="229">
        <f t="shared" si="464"/>
        <v>5.5415086388537871</v>
      </c>
      <c r="H323" s="183">
        <v>19978.938602160015</v>
      </c>
      <c r="I323" s="178">
        <f t="shared" si="465"/>
        <v>8.0874102445687832</v>
      </c>
      <c r="J323" s="226">
        <f t="shared" si="466"/>
        <v>0.96527833967481325</v>
      </c>
      <c r="K323" s="237">
        <v>383.6</v>
      </c>
      <c r="L323" s="178">
        <f t="shared" si="467"/>
        <v>11.660941957268435</v>
      </c>
      <c r="M323" s="229">
        <f t="shared" si="468"/>
        <v>12.906548933038998</v>
      </c>
      <c r="N323" s="178">
        <v>22274.130890899978</v>
      </c>
      <c r="O323" s="178">
        <f t="shared" si="469"/>
        <v>6.0137967329312314</v>
      </c>
      <c r="P323" s="226">
        <f t="shared" si="470"/>
        <v>4.5566946632930705</v>
      </c>
      <c r="Q323" s="229">
        <f t="shared" si="453"/>
        <v>195.86809176225236</v>
      </c>
      <c r="R323" s="229">
        <f t="shared" si="454"/>
        <v>89.695704402645589</v>
      </c>
      <c r="S323" s="209"/>
      <c r="T323" s="178">
        <f>SUM(E$322:E323)</f>
        <v>1411.19</v>
      </c>
      <c r="U323" s="178">
        <f t="shared" si="455"/>
        <v>113.86851357904946</v>
      </c>
      <c r="V323" s="229">
        <f t="shared" si="456"/>
        <v>6.5781026969465639</v>
      </c>
      <c r="W323" s="178">
        <f>SUM(K$322:K323)</f>
        <v>727.1400000000001</v>
      </c>
      <c r="X323" s="178">
        <f t="shared" si="457"/>
        <v>111.66094195726845</v>
      </c>
      <c r="Y323" s="207">
        <f t="shared" si="458"/>
        <v>8.1506380700241188</v>
      </c>
      <c r="Z323" s="178">
        <f>SUM(H$322:H323)</f>
        <v>38462.995678699997</v>
      </c>
      <c r="AA323" s="178">
        <f t="shared" si="461"/>
        <v>108.0874102445688</v>
      </c>
      <c r="AB323" s="229">
        <f t="shared" si="459"/>
        <v>-1.2373242516921956</v>
      </c>
      <c r="AC323" s="178">
        <f>SUM(N$322:N323)</f>
        <v>43284.727225839961</v>
      </c>
      <c r="AD323" s="178">
        <f t="shared" si="462"/>
        <v>106.01379673293123</v>
      </c>
      <c r="AE323" s="178">
        <f t="shared" si="460"/>
        <v>0.22078864739161208</v>
      </c>
      <c r="AF323" s="234"/>
    </row>
    <row r="324" spans="1:32" s="60" customFormat="1" ht="12" customHeight="1">
      <c r="A324" s="624"/>
      <c r="B324" s="301">
        <v>3</v>
      </c>
      <c r="C324" s="93" t="s">
        <v>23</v>
      </c>
      <c r="D324" s="320" t="s">
        <v>96</v>
      </c>
      <c r="E324" s="68">
        <v>777.6</v>
      </c>
      <c r="F324" s="179">
        <f t="shared" si="463"/>
        <v>3.4937113196246816</v>
      </c>
      <c r="G324" s="231">
        <f t="shared" si="464"/>
        <v>12.928054837491644</v>
      </c>
      <c r="H324" s="181">
        <v>23105.96482243999</v>
      </c>
      <c r="I324" s="179">
        <f t="shared" si="465"/>
        <v>15.651613344173843</v>
      </c>
      <c r="J324" s="227">
        <f t="shared" si="466"/>
        <v>12.559656184628064</v>
      </c>
      <c r="K324" s="238">
        <v>405.59</v>
      </c>
      <c r="L324" s="179">
        <f t="shared" si="467"/>
        <v>5.7325338894681943</v>
      </c>
      <c r="M324" s="231">
        <f t="shared" si="468"/>
        <v>9.8623977463567769</v>
      </c>
      <c r="N324" s="179">
        <v>24441.078111290037</v>
      </c>
      <c r="O324" s="179">
        <f t="shared" si="469"/>
        <v>9.7285376969538984</v>
      </c>
      <c r="P324" s="227">
        <f t="shared" si="470"/>
        <v>8.7369589753641499</v>
      </c>
      <c r="Q324" s="231">
        <f t="shared" ref="Q324:Q329" si="471">E324/K324*100</f>
        <v>191.72070317315516</v>
      </c>
      <c r="R324" s="231">
        <f t="shared" ref="R324:R329" si="472">(H324/N324)*100</f>
        <v>94.537420637621878</v>
      </c>
      <c r="S324" s="209"/>
      <c r="T324" s="179">
        <f>SUM(E$322:E324)</f>
        <v>2188.79</v>
      </c>
      <c r="U324" s="179">
        <f t="shared" ref="U324:U329" si="473">((T324/T323)-1)*100</f>
        <v>55.102431281400797</v>
      </c>
      <c r="V324" s="231">
        <f t="shared" ref="V324:V329" si="474">((T324/T312)-1)*100</f>
        <v>8.7505651696502706</v>
      </c>
      <c r="W324" s="179">
        <f>SUM(K$322:K324)</f>
        <v>1132.73</v>
      </c>
      <c r="X324" s="179">
        <f t="shared" ref="X324:X329" si="475">((W324/W323)-1)*100</f>
        <v>55.778804631845304</v>
      </c>
      <c r="Y324" s="212">
        <f t="shared" ref="Y324:Y329" si="476">((W324/W312)-1)*100</f>
        <v>8.7573930409401655</v>
      </c>
      <c r="Z324" s="179">
        <f>SUM(H$322:H324)</f>
        <v>61568.960501139984</v>
      </c>
      <c r="AA324" s="179">
        <f t="shared" si="461"/>
        <v>60.073232504964722</v>
      </c>
      <c r="AB324" s="231">
        <f t="shared" ref="AB324:AB329" si="477">(Z324/Z312-1)*100</f>
        <v>3.524883385228339</v>
      </c>
      <c r="AC324" s="179">
        <f>SUM(N$322:N324)</f>
        <v>67725.805337130005</v>
      </c>
      <c r="AD324" s="179">
        <f t="shared" si="462"/>
        <v>56.465824501486736</v>
      </c>
      <c r="AE324" s="179">
        <f t="shared" ref="AE324:AE329" si="478">(AC324/AC312-1)*100</f>
        <v>3.1358174627078572</v>
      </c>
      <c r="AF324" s="234"/>
    </row>
    <row r="325" spans="1:32" s="60" customFormat="1" ht="12" customHeight="1">
      <c r="A325" s="624"/>
      <c r="B325" s="301">
        <v>4</v>
      </c>
      <c r="C325" s="45" t="s">
        <v>24</v>
      </c>
      <c r="D325" s="319" t="s">
        <v>97</v>
      </c>
      <c r="E325" s="182">
        <v>727.66</v>
      </c>
      <c r="F325" s="178">
        <f t="shared" si="463"/>
        <v>-6.4223251028806665</v>
      </c>
      <c r="G325" s="229">
        <f t="shared" si="464"/>
        <v>1.5009066815455441</v>
      </c>
      <c r="H325" s="180">
        <v>20763.376286920004</v>
      </c>
      <c r="I325" s="178">
        <f t="shared" si="465"/>
        <v>-10.138457984861626</v>
      </c>
      <c r="J325" s="226">
        <f t="shared" si="466"/>
        <v>5.0239213628229473</v>
      </c>
      <c r="K325" s="180">
        <v>345.38</v>
      </c>
      <c r="L325" s="178">
        <f t="shared" si="467"/>
        <v>-14.845040558199162</v>
      </c>
      <c r="M325" s="229">
        <f t="shared" si="468"/>
        <v>0.73205588123779197</v>
      </c>
      <c r="N325" s="180">
        <v>23169.541835260046</v>
      </c>
      <c r="O325" s="178">
        <f t="shared" si="469"/>
        <v>-5.2024557600944377</v>
      </c>
      <c r="P325" s="226">
        <f t="shared" si="470"/>
        <v>7.69878807536577</v>
      </c>
      <c r="Q325" s="229">
        <f t="shared" si="471"/>
        <v>210.68388441716368</v>
      </c>
      <c r="R325" s="233">
        <f t="shared" si="472"/>
        <v>89.614962758226525</v>
      </c>
      <c r="S325" s="204"/>
      <c r="T325" s="182">
        <f>SUM(E$322:E325)</f>
        <v>2916.45</v>
      </c>
      <c r="U325" s="178">
        <f t="shared" si="473"/>
        <v>33.244852178600958</v>
      </c>
      <c r="V325" s="229">
        <f t="shared" si="474"/>
        <v>6.8464996318101212</v>
      </c>
      <c r="W325" s="178">
        <f>SUM(K$322:K325)</f>
        <v>1478.1100000000001</v>
      </c>
      <c r="X325" s="178">
        <f t="shared" si="475"/>
        <v>30.490937822782136</v>
      </c>
      <c r="Y325" s="207">
        <f t="shared" si="476"/>
        <v>6.7697686345610908</v>
      </c>
      <c r="Z325" s="178">
        <f>SUM(H$322:H325)</f>
        <v>82332.336788059984</v>
      </c>
      <c r="AA325" s="178">
        <f t="shared" si="461"/>
        <v>33.723772689869527</v>
      </c>
      <c r="AB325" s="229">
        <f t="shared" si="477"/>
        <v>3.8988757939021568</v>
      </c>
      <c r="AC325" s="178">
        <f>SUM(N$322:N325)</f>
        <v>90895.347172390058</v>
      </c>
      <c r="AD325" s="178">
        <f t="shared" si="462"/>
        <v>34.210802987022703</v>
      </c>
      <c r="AE325" s="178">
        <f t="shared" si="478"/>
        <v>4.2618162814938687</v>
      </c>
      <c r="AF325" s="234"/>
    </row>
    <row r="326" spans="1:32" s="60" customFormat="1" ht="12" customHeight="1">
      <c r="A326" s="624"/>
      <c r="B326" s="301">
        <v>5</v>
      </c>
      <c r="C326" s="45" t="s">
        <v>25</v>
      </c>
      <c r="D326" s="319" t="s">
        <v>98</v>
      </c>
      <c r="E326" s="183">
        <v>799.84</v>
      </c>
      <c r="F326" s="178">
        <f t="shared" si="463"/>
        <v>9.9194678833521177</v>
      </c>
      <c r="G326" s="229">
        <f t="shared" si="464"/>
        <v>16.708738855733742</v>
      </c>
      <c r="H326" s="178">
        <v>21228.479756330005</v>
      </c>
      <c r="I326" s="178">
        <f t="shared" si="465"/>
        <v>2.2400184969098458</v>
      </c>
      <c r="J326" s="226">
        <f t="shared" si="466"/>
        <v>3.5051900445060458</v>
      </c>
      <c r="K326" s="178">
        <v>404.44</v>
      </c>
      <c r="L326" s="178">
        <f t="shared" si="467"/>
        <v>17.100005790723259</v>
      </c>
      <c r="M326" s="229">
        <f t="shared" si="468"/>
        <v>3.5379652859556687</v>
      </c>
      <c r="N326" s="178">
        <v>22514.956430499988</v>
      </c>
      <c r="O326" s="178">
        <f t="shared" si="469"/>
        <v>-2.8251978801060784</v>
      </c>
      <c r="P326" s="226">
        <f t="shared" si="470"/>
        <v>-0.47318349173376406</v>
      </c>
      <c r="Q326" s="229">
        <f t="shared" si="471"/>
        <v>197.76481060231433</v>
      </c>
      <c r="R326" s="229">
        <f t="shared" si="472"/>
        <v>94.286124078715744</v>
      </c>
      <c r="S326" s="204"/>
      <c r="T326" s="183">
        <f>SUM(E$322:E326)</f>
        <v>3716.29</v>
      </c>
      <c r="U326" s="178">
        <f t="shared" si="473"/>
        <v>27.42512300913782</v>
      </c>
      <c r="V326" s="229">
        <f t="shared" si="474"/>
        <v>8.8257342821165921</v>
      </c>
      <c r="W326" s="178">
        <f>SUM(K$322:K326)</f>
        <v>1882.5500000000002</v>
      </c>
      <c r="X326" s="178">
        <f t="shared" si="475"/>
        <v>27.361969000953913</v>
      </c>
      <c r="Y326" s="207">
        <f t="shared" si="476"/>
        <v>6.0585574165779699</v>
      </c>
      <c r="Z326" s="178">
        <f>SUM(H$322:H326)</f>
        <v>103560.81654438999</v>
      </c>
      <c r="AA326" s="178">
        <f t="shared" si="461"/>
        <v>25.783890734179437</v>
      </c>
      <c r="AB326" s="229">
        <f t="shared" si="477"/>
        <v>3.8179320348675549</v>
      </c>
      <c r="AC326" s="178">
        <f>SUM(N$322:N326)</f>
        <v>113410.30360289005</v>
      </c>
      <c r="AD326" s="178">
        <f t="shared" si="462"/>
        <v>24.770196859250284</v>
      </c>
      <c r="AE326" s="178">
        <f t="shared" si="478"/>
        <v>3.2862852126329889</v>
      </c>
      <c r="AF326" s="234"/>
    </row>
    <row r="327" spans="1:32" s="60" customFormat="1" ht="12" customHeight="1">
      <c r="A327" s="624"/>
      <c r="B327" s="301">
        <v>6</v>
      </c>
      <c r="C327" s="93" t="s">
        <v>26</v>
      </c>
      <c r="D327" s="320" t="s">
        <v>99</v>
      </c>
      <c r="E327" s="181">
        <v>873.5</v>
      </c>
      <c r="F327" s="179">
        <f t="shared" si="463"/>
        <v>9.2093418683736772</v>
      </c>
      <c r="G327" s="231">
        <f t="shared" si="464"/>
        <v>21.289122163903485</v>
      </c>
      <c r="H327" s="179">
        <v>22400.532079700057</v>
      </c>
      <c r="I327" s="179">
        <f t="shared" si="465"/>
        <v>5.5211316911215169</v>
      </c>
      <c r="J327" s="227">
        <f t="shared" si="466"/>
        <v>7.2474171686591093</v>
      </c>
      <c r="K327" s="179">
        <v>428.42</v>
      </c>
      <c r="L327" s="179">
        <f t="shared" si="467"/>
        <v>5.9291860350113801</v>
      </c>
      <c r="M327" s="231">
        <f t="shared" si="468"/>
        <v>9.2267292150014057</v>
      </c>
      <c r="N327" s="179">
        <v>24250.322616280013</v>
      </c>
      <c r="O327" s="179">
        <f t="shared" si="469"/>
        <v>7.7076151185849318</v>
      </c>
      <c r="P327" s="227">
        <f t="shared" si="470"/>
        <v>7.9521750016360082</v>
      </c>
      <c r="Q327" s="231">
        <f t="shared" si="471"/>
        <v>203.88870734326127</v>
      </c>
      <c r="R327" s="231">
        <f t="shared" si="472"/>
        <v>92.372099267091272</v>
      </c>
      <c r="S327" s="204"/>
      <c r="T327" s="181">
        <f>SUM(E$322:E327)</f>
        <v>4589.79</v>
      </c>
      <c r="U327" s="179">
        <f t="shared" si="473"/>
        <v>23.504624235460625</v>
      </c>
      <c r="V327" s="231">
        <f t="shared" si="474"/>
        <v>10.996401520647737</v>
      </c>
      <c r="W327" s="179">
        <f>SUM(K$322:K327)</f>
        <v>2310.9700000000003</v>
      </c>
      <c r="X327" s="179">
        <f t="shared" si="475"/>
        <v>22.757430081538345</v>
      </c>
      <c r="Y327" s="212">
        <f t="shared" si="476"/>
        <v>6.6319373950278093</v>
      </c>
      <c r="Z327" s="179">
        <f>SUM(H$322:H327)</f>
        <v>125961.34862409005</v>
      </c>
      <c r="AA327" s="179">
        <f t="shared" ref="AA327:AA332" si="479">(Z327/Z326-1)*100</f>
        <v>21.630316201783106</v>
      </c>
      <c r="AB327" s="231">
        <f t="shared" si="477"/>
        <v>4.4116938386901783</v>
      </c>
      <c r="AC327" s="179">
        <f>SUM(N$322:N327)</f>
        <v>137660.62621917005</v>
      </c>
      <c r="AD327" s="179">
        <f t="shared" ref="AD327:AD332" si="480">(AC327/AC326-1)*100</f>
        <v>21.382821353863314</v>
      </c>
      <c r="AE327" s="179">
        <f t="shared" si="478"/>
        <v>4.0787370429858028</v>
      </c>
      <c r="AF327" s="234"/>
    </row>
    <row r="328" spans="1:32" s="60" customFormat="1" ht="12" customHeight="1">
      <c r="A328" s="624"/>
      <c r="B328" s="301">
        <v>7</v>
      </c>
      <c r="C328" s="45" t="s">
        <v>27</v>
      </c>
      <c r="D328" s="319" t="s">
        <v>100</v>
      </c>
      <c r="E328" s="183">
        <v>690.28</v>
      </c>
      <c r="F328" s="178">
        <f t="shared" ref="F328:F333" si="481">((E328/E327)-1)*100</f>
        <v>-20.975386376645677</v>
      </c>
      <c r="G328" s="229">
        <f t="shared" ref="G328:G333" si="482">((E328/E316)-1)*100</f>
        <v>-6.1277776266761013</v>
      </c>
      <c r="H328" s="178">
        <v>23298.194045180051</v>
      </c>
      <c r="I328" s="178">
        <f t="shared" ref="I328:I333" si="483">((H328/H327)-1)*100</f>
        <v>4.0073243005396275</v>
      </c>
      <c r="J328" s="226">
        <f t="shared" ref="J328:J333" si="484">((H328/H316)-1)*100</f>
        <v>6.4680664502716922</v>
      </c>
      <c r="K328" s="178">
        <v>370.53</v>
      </c>
      <c r="L328" s="178">
        <f t="shared" ref="L328:L333" si="485">((K328/K327)-1)*100</f>
        <v>-13.512441062508762</v>
      </c>
      <c r="M328" s="229">
        <f t="shared" ref="M328:M333" si="486">((K328/K316)-1)*100</f>
        <v>8.3326024032979618</v>
      </c>
      <c r="N328" s="178">
        <v>24758.240934959966</v>
      </c>
      <c r="O328" s="178">
        <f t="shared" ref="O328:O333" si="487">((N328/N327)-1)*100</f>
        <v>2.0944806661622462</v>
      </c>
      <c r="P328" s="226">
        <f t="shared" ref="P328:P333" si="488">((N328/N316)-1)*100</f>
        <v>4.2625655001988338</v>
      </c>
      <c r="Q328" s="229">
        <f t="shared" si="471"/>
        <v>186.29530672280248</v>
      </c>
      <c r="R328" s="229">
        <f t="shared" si="472"/>
        <v>94.102784226005937</v>
      </c>
      <c r="S328" s="204"/>
      <c r="T328" s="183">
        <f>SUM(E$322:E328)</f>
        <v>5280.07</v>
      </c>
      <c r="U328" s="178">
        <f t="shared" si="473"/>
        <v>15.039468036663983</v>
      </c>
      <c r="V328" s="229">
        <f t="shared" si="474"/>
        <v>8.4109789299485307</v>
      </c>
      <c r="W328" s="178">
        <f>SUM(K$322:K328)</f>
        <v>2681.5</v>
      </c>
      <c r="X328" s="178">
        <f t="shared" si="475"/>
        <v>16.033527047084117</v>
      </c>
      <c r="Y328" s="207">
        <f t="shared" si="476"/>
        <v>6.8637492179000503</v>
      </c>
      <c r="Z328" s="178">
        <f>SUM(H$322:H328)</f>
        <v>149259.5426692701</v>
      </c>
      <c r="AA328" s="178">
        <f t="shared" si="479"/>
        <v>18.496304064439229</v>
      </c>
      <c r="AB328" s="229">
        <f t="shared" si="477"/>
        <v>4.7274290644345296</v>
      </c>
      <c r="AC328" s="178">
        <f>SUM(N$322:N328)</f>
        <v>162418.86715413001</v>
      </c>
      <c r="AD328" s="178">
        <f t="shared" si="480"/>
        <v>17.984983517031417</v>
      </c>
      <c r="AE328" s="178">
        <f t="shared" si="478"/>
        <v>4.1067169582128082</v>
      </c>
      <c r="AF328" s="234"/>
    </row>
    <row r="329" spans="1:32" s="60" customFormat="1" ht="12" customHeight="1">
      <c r="A329" s="624"/>
      <c r="B329" s="301">
        <v>8</v>
      </c>
      <c r="C329" s="45" t="s">
        <v>28</v>
      </c>
      <c r="D329" s="319" t="s">
        <v>101</v>
      </c>
      <c r="E329" s="183">
        <v>480.89</v>
      </c>
      <c r="F329" s="178">
        <f t="shared" si="481"/>
        <v>-30.334067334994497</v>
      </c>
      <c r="G329" s="229">
        <f t="shared" si="482"/>
        <v>1.1059016462376281</v>
      </c>
      <c r="H329" s="178">
        <v>15806.837876829997</v>
      </c>
      <c r="I329" s="178">
        <f t="shared" si="483"/>
        <v>-32.154235447703606</v>
      </c>
      <c r="J329" s="226">
        <f t="shared" si="484"/>
        <v>0.82839909006648949</v>
      </c>
      <c r="K329" s="178">
        <v>261.95</v>
      </c>
      <c r="L329" s="178">
        <f t="shared" si="485"/>
        <v>-29.303969988934764</v>
      </c>
      <c r="M329" s="229">
        <f t="shared" si="486"/>
        <v>20.658682634730539</v>
      </c>
      <c r="N329" s="178">
        <v>19201.156217849959</v>
      </c>
      <c r="O329" s="178">
        <f t="shared" si="487"/>
        <v>-22.445393966835113</v>
      </c>
      <c r="P329" s="226">
        <f t="shared" si="488"/>
        <v>2.7439337526137031</v>
      </c>
      <c r="Q329" s="229">
        <f t="shared" si="471"/>
        <v>183.58083603741173</v>
      </c>
      <c r="R329" s="229">
        <f t="shared" si="472"/>
        <v>82.322323184556438</v>
      </c>
      <c r="S329" s="204"/>
      <c r="T329" s="183">
        <f>SUM(E$322:E329)</f>
        <v>5760.96</v>
      </c>
      <c r="U329" s="178">
        <f t="shared" si="473"/>
        <v>9.1076444062294648</v>
      </c>
      <c r="V329" s="229">
        <f t="shared" si="474"/>
        <v>7.7610572291691993</v>
      </c>
      <c r="W329" s="178">
        <f>SUM(K$322:K329)</f>
        <v>2943.45</v>
      </c>
      <c r="X329" s="178">
        <f t="shared" si="475"/>
        <v>9.768786127167628</v>
      </c>
      <c r="Y329" s="207">
        <f t="shared" si="476"/>
        <v>7.9622354999504985</v>
      </c>
      <c r="Z329" s="178">
        <f>SUM(H$322:H329)</f>
        <v>165066.38054610009</v>
      </c>
      <c r="AA329" s="178">
        <f t="shared" si="479"/>
        <v>10.590169039881658</v>
      </c>
      <c r="AB329" s="229">
        <f t="shared" si="477"/>
        <v>4.3410485029952595</v>
      </c>
      <c r="AC329" s="178">
        <f>SUM(N$322:N329)</f>
        <v>181620.02337197997</v>
      </c>
      <c r="AD329" s="178">
        <f t="shared" si="480"/>
        <v>11.821998610314587</v>
      </c>
      <c r="AE329" s="178">
        <f t="shared" si="478"/>
        <v>3.9609347873780898</v>
      </c>
      <c r="AF329" s="234"/>
    </row>
    <row r="330" spans="1:32" s="60" customFormat="1" ht="12" customHeight="1">
      <c r="A330" s="624"/>
      <c r="B330" s="301">
        <v>9</v>
      </c>
      <c r="C330" s="93" t="s">
        <v>29</v>
      </c>
      <c r="D330" s="320" t="s">
        <v>102</v>
      </c>
      <c r="E330" s="181">
        <v>706.31</v>
      </c>
      <c r="F330" s="179">
        <f t="shared" si="481"/>
        <v>46.875584853084895</v>
      </c>
      <c r="G330" s="231">
        <f t="shared" si="482"/>
        <v>-12.245455787891224</v>
      </c>
      <c r="H330" s="179">
        <v>21057.941254640016</v>
      </c>
      <c r="I330" s="179">
        <f t="shared" si="483"/>
        <v>33.220454456024996</v>
      </c>
      <c r="J330" s="227">
        <f t="shared" si="484"/>
        <v>1.2546088556919077</v>
      </c>
      <c r="K330" s="179">
        <v>450.49</v>
      </c>
      <c r="L330" s="179">
        <f t="shared" si="485"/>
        <v>71.975567856461169</v>
      </c>
      <c r="M330" s="231">
        <f t="shared" si="486"/>
        <v>16.495991724851322</v>
      </c>
      <c r="N330" s="179">
        <v>23985.903523050016</v>
      </c>
      <c r="O330" s="179">
        <f t="shared" si="487"/>
        <v>24.919058263543615</v>
      </c>
      <c r="P330" s="227">
        <f t="shared" si="488"/>
        <v>2.7784201430831379</v>
      </c>
      <c r="Q330" s="231">
        <f t="shared" ref="Q330:Q335" si="489">E330/K330*100</f>
        <v>156.78705409665031</v>
      </c>
      <c r="R330" s="231">
        <f t="shared" ref="R330:R335" si="490">(H330/N330)*100</f>
        <v>87.792987386961343</v>
      </c>
      <c r="S330" s="204"/>
      <c r="T330" s="181">
        <f>SUM(E$322:E330)</f>
        <v>6467.27</v>
      </c>
      <c r="U330" s="179">
        <f t="shared" ref="U330:U335" si="491">((T330/T329)-1)*100</f>
        <v>12.260283008387507</v>
      </c>
      <c r="V330" s="231">
        <f t="shared" ref="V330:V335" si="492">((T330/T318)-1)*100</f>
        <v>5.1431330597699221</v>
      </c>
      <c r="W330" s="179">
        <f>SUM(K$322:K330)</f>
        <v>3393.9399999999996</v>
      </c>
      <c r="X330" s="179">
        <f t="shared" ref="X330:X335" si="493">((W330/W329)-1)*100</f>
        <v>15.304829366899387</v>
      </c>
      <c r="Y330" s="212">
        <f t="shared" ref="Y330:Y335" si="494">((W330/W318)-1)*100</f>
        <v>9.0222834693726828</v>
      </c>
      <c r="Z330" s="179">
        <f>SUM(H$322:H330)</f>
        <v>186124.32180074012</v>
      </c>
      <c r="AA330" s="179">
        <f t="shared" si="479"/>
        <v>12.757256314079601</v>
      </c>
      <c r="AB330" s="231">
        <f t="shared" ref="AB330:AB335" si="495">(Z330/Z318-1)*100</f>
        <v>3.9824439568145076</v>
      </c>
      <c r="AC330" s="179">
        <f>SUM(N$322:N330)</f>
        <v>205605.92689502999</v>
      </c>
      <c r="AD330" s="179">
        <f t="shared" si="480"/>
        <v>13.206640478139331</v>
      </c>
      <c r="AE330" s="179">
        <f t="shared" ref="AE330:AE335" si="496">(AC330/AC318-1)*100</f>
        <v>3.8215829532652235</v>
      </c>
      <c r="AF330" s="234"/>
    </row>
    <row r="331" spans="1:32" s="60" customFormat="1" ht="12" customHeight="1">
      <c r="A331" s="624"/>
      <c r="B331" s="301">
        <v>10</v>
      </c>
      <c r="C331" s="45" t="s">
        <v>30</v>
      </c>
      <c r="D331" s="319" t="s">
        <v>103</v>
      </c>
      <c r="E331" s="183">
        <v>752.82</v>
      </c>
      <c r="F331" s="178">
        <f t="shared" si="481"/>
        <v>6.5849272982118512</v>
      </c>
      <c r="G331" s="229">
        <f t="shared" si="482"/>
        <v>-0.8037737837980119</v>
      </c>
      <c r="H331" s="178">
        <v>22074.012260830019</v>
      </c>
      <c r="I331" s="178">
        <f t="shared" si="483"/>
        <v>4.8251203377543739</v>
      </c>
      <c r="J331" s="226">
        <f t="shared" si="484"/>
        <v>-0.29169761565656094</v>
      </c>
      <c r="K331" s="178">
        <v>440.58</v>
      </c>
      <c r="L331" s="178">
        <f t="shared" si="485"/>
        <v>-2.1998268552021139</v>
      </c>
      <c r="M331" s="229">
        <f t="shared" si="486"/>
        <v>8.2479545957101728</v>
      </c>
      <c r="N331" s="178">
        <v>23795.351832040087</v>
      </c>
      <c r="O331" s="178">
        <f t="shared" si="487"/>
        <v>-0.79443199138532483</v>
      </c>
      <c r="P331" s="226">
        <f t="shared" si="488"/>
        <v>-3.7535681556225109</v>
      </c>
      <c r="Q331" s="229">
        <f t="shared" si="489"/>
        <v>170.87021653275229</v>
      </c>
      <c r="R331" s="229">
        <f t="shared" si="490"/>
        <v>92.766067997816663</v>
      </c>
      <c r="S331" s="204"/>
      <c r="T331" s="183">
        <f>SUM(E$322:E331)</f>
        <v>7220.09</v>
      </c>
      <c r="U331" s="178">
        <f t="shared" si="491"/>
        <v>11.640460348802506</v>
      </c>
      <c r="V331" s="229">
        <f t="shared" si="492"/>
        <v>4.4899737186389288</v>
      </c>
      <c r="W331" s="178">
        <f>SUM(K$322:K331)</f>
        <v>3834.5199999999995</v>
      </c>
      <c r="X331" s="178">
        <f t="shared" si="493"/>
        <v>12.98137268189774</v>
      </c>
      <c r="Y331" s="207">
        <f t="shared" si="494"/>
        <v>8.9327515283743821</v>
      </c>
      <c r="Z331" s="178">
        <f>SUM(H$322:H331)</f>
        <v>208198.33406157015</v>
      </c>
      <c r="AA331" s="178">
        <f t="shared" si="479"/>
        <v>11.859821460873832</v>
      </c>
      <c r="AB331" s="229">
        <f t="shared" si="495"/>
        <v>3.5119952377986818</v>
      </c>
      <c r="AC331" s="178">
        <f>SUM(N$322:N331)</f>
        <v>229401.27872707008</v>
      </c>
      <c r="AD331" s="178">
        <f t="shared" si="480"/>
        <v>11.573281077733011</v>
      </c>
      <c r="AE331" s="178">
        <f t="shared" si="496"/>
        <v>2.980847387171881</v>
      </c>
      <c r="AF331" s="234"/>
    </row>
    <row r="332" spans="1:32" s="60" customFormat="1" ht="12" customHeight="1">
      <c r="A332" s="624"/>
      <c r="B332" s="301">
        <v>11</v>
      </c>
      <c r="C332" s="45" t="s">
        <v>31</v>
      </c>
      <c r="D332" s="319" t="s">
        <v>104</v>
      </c>
      <c r="E332" s="183">
        <v>729.53</v>
      </c>
      <c r="F332" s="178">
        <f t="shared" si="481"/>
        <v>-3.0937010175075108</v>
      </c>
      <c r="G332" s="229">
        <f t="shared" si="482"/>
        <v>6.5442808739338609</v>
      </c>
      <c r="H332" s="178">
        <v>21600.003091279967</v>
      </c>
      <c r="I332" s="178">
        <f t="shared" si="483"/>
        <v>-2.1473629893337232</v>
      </c>
      <c r="J332" s="226">
        <f t="shared" si="484"/>
        <v>6.8008026439126512</v>
      </c>
      <c r="K332" s="178">
        <v>414.62</v>
      </c>
      <c r="L332" s="178">
        <f t="shared" si="485"/>
        <v>-5.892232965636202</v>
      </c>
      <c r="M332" s="229">
        <f t="shared" si="486"/>
        <v>15.770369129390737</v>
      </c>
      <c r="N332" s="178">
        <v>23537.239520940049</v>
      </c>
      <c r="O332" s="178">
        <f t="shared" si="487"/>
        <v>-1.0847173553975131</v>
      </c>
      <c r="P332" s="226">
        <f t="shared" si="488"/>
        <v>8.9033090821855954</v>
      </c>
      <c r="Q332" s="229">
        <f t="shared" si="489"/>
        <v>175.95147363851237</v>
      </c>
      <c r="R332" s="229">
        <f t="shared" si="490"/>
        <v>91.769483299277269</v>
      </c>
      <c r="S332" s="204"/>
      <c r="T332" s="183">
        <f>SUM(E$322:E332)</f>
        <v>7949.62</v>
      </c>
      <c r="U332" s="178">
        <f t="shared" si="491"/>
        <v>10.1041676765802</v>
      </c>
      <c r="V332" s="229">
        <f t="shared" si="492"/>
        <v>4.6751885560190276</v>
      </c>
      <c r="W332" s="178">
        <f>SUM(K$322:K332)</f>
        <v>4249.1399999999994</v>
      </c>
      <c r="X332" s="178">
        <f t="shared" si="493"/>
        <v>10.812826638014661</v>
      </c>
      <c r="Y332" s="207">
        <f t="shared" si="494"/>
        <v>9.5641815059486213</v>
      </c>
      <c r="Z332" s="178">
        <f>SUM(H$322:H332)</f>
        <v>229798.33715285012</v>
      </c>
      <c r="AA332" s="178">
        <f t="shared" si="479"/>
        <v>10.374724268875379</v>
      </c>
      <c r="AB332" s="229">
        <f t="shared" si="495"/>
        <v>3.8124785909382952</v>
      </c>
      <c r="AC332" s="178">
        <f>SUM(N$322:N332)</f>
        <v>252938.51824801014</v>
      </c>
      <c r="AD332" s="178">
        <f t="shared" si="480"/>
        <v>10.260291333834925</v>
      </c>
      <c r="AE332" s="178">
        <f t="shared" si="496"/>
        <v>3.504642656050172</v>
      </c>
      <c r="AF332" s="234"/>
    </row>
    <row r="333" spans="1:32" s="60" customFormat="1" ht="12" customHeight="1">
      <c r="A333" s="625"/>
      <c r="B333" s="302">
        <v>12</v>
      </c>
      <c r="C333" s="93" t="s">
        <v>32</v>
      </c>
      <c r="D333" s="320" t="s">
        <v>105</v>
      </c>
      <c r="E333" s="181">
        <v>590.09</v>
      </c>
      <c r="F333" s="179">
        <f t="shared" si="481"/>
        <v>-19.113675928337415</v>
      </c>
      <c r="G333" s="231">
        <f t="shared" si="482"/>
        <v>7.9683097303033801</v>
      </c>
      <c r="H333" s="179">
        <v>19996.078498109986</v>
      </c>
      <c r="I333" s="179">
        <f t="shared" si="483"/>
        <v>-7.4255757575215071</v>
      </c>
      <c r="J333" s="227">
        <f t="shared" si="484"/>
        <v>4.0229857752402065</v>
      </c>
      <c r="K333" s="179">
        <v>329.05</v>
      </c>
      <c r="L333" s="179">
        <f t="shared" si="485"/>
        <v>-20.638174714196133</v>
      </c>
      <c r="M333" s="231">
        <f t="shared" si="486"/>
        <v>15.399452900329669</v>
      </c>
      <c r="N333" s="179">
        <v>21833.81196883001</v>
      </c>
      <c r="O333" s="179">
        <f t="shared" si="487"/>
        <v>-7.2371594408705997</v>
      </c>
      <c r="P333" s="227">
        <f t="shared" si="488"/>
        <v>3.0745697580649489</v>
      </c>
      <c r="Q333" s="231">
        <f t="shared" si="489"/>
        <v>179.33140860051665</v>
      </c>
      <c r="R333" s="231">
        <f t="shared" si="490"/>
        <v>91.583084651715524</v>
      </c>
      <c r="S333" s="204"/>
      <c r="T333" s="181">
        <f>SUM(E$322:E333)</f>
        <v>8539.7099999999991</v>
      </c>
      <c r="U333" s="179">
        <f t="shared" si="491"/>
        <v>7.422870527144676</v>
      </c>
      <c r="V333" s="231">
        <f t="shared" si="492"/>
        <v>4.8962670892139792</v>
      </c>
      <c r="W333" s="179">
        <f>SUM(K$322:K333)</f>
        <v>4578.1899999999996</v>
      </c>
      <c r="X333" s="179">
        <f t="shared" si="493"/>
        <v>7.7439199461538211</v>
      </c>
      <c r="Y333" s="212">
        <f t="shared" si="494"/>
        <v>9.9638272933400209</v>
      </c>
      <c r="Z333" s="179">
        <f>SUM(H$322:H333)</f>
        <v>249794.41565096012</v>
      </c>
      <c r="AA333" s="179">
        <f t="shared" ref="AA333:AA338" si="497">(Z333/Z332-1)*100</f>
        <v>8.701576671901524</v>
      </c>
      <c r="AB333" s="231">
        <f t="shared" si="495"/>
        <v>3.8292983447212103</v>
      </c>
      <c r="AC333" s="179">
        <f>SUM(N$322:N333)</f>
        <v>274772.33021684014</v>
      </c>
      <c r="AD333" s="179">
        <f t="shared" ref="AD333:AD338" si="498">(AC333/AC332-1)*100</f>
        <v>8.6320628902481378</v>
      </c>
      <c r="AE333" s="179">
        <f t="shared" si="496"/>
        <v>3.4703372172910418</v>
      </c>
      <c r="AF333" s="234"/>
    </row>
    <row r="334" spans="1:32" s="60" customFormat="1" ht="12" customHeight="1">
      <c r="A334" s="623">
        <v>2016</v>
      </c>
      <c r="B334" s="303">
        <v>1</v>
      </c>
      <c r="C334" s="152" t="s">
        <v>21</v>
      </c>
      <c r="D334" s="318" t="s">
        <v>106</v>
      </c>
      <c r="E334" s="61">
        <v>596.16999999999996</v>
      </c>
      <c r="F334" s="178">
        <f t="shared" ref="F334:F339" si="499">((E334/E333)-1)*100</f>
        <v>1.0303513023437016</v>
      </c>
      <c r="G334" s="229">
        <f t="shared" ref="G334:G339" si="500">((E334/E322)-1)*100</f>
        <v>-9.6493089233753775</v>
      </c>
      <c r="H334" s="178">
        <v>18590.91</v>
      </c>
      <c r="I334" s="178">
        <f t="shared" ref="I334:I339" si="501">((H334/H333)-1)*100</f>
        <v>-7.0272203534448074</v>
      </c>
      <c r="J334" s="226">
        <f t="shared" ref="J334:J339" si="502">((H334/H322)-1)*100</f>
        <v>0.57808154896707986</v>
      </c>
      <c r="K334" s="155">
        <v>346.82</v>
      </c>
      <c r="L334" s="178">
        <f t="shared" ref="L334:L339" si="503">((K334/K333)-1)*100</f>
        <v>5.400395076736042</v>
      </c>
      <c r="M334" s="229">
        <f t="shared" ref="M334:M339" si="504">((K334/K322)-1)*100</f>
        <v>0.95476509285672417</v>
      </c>
      <c r="N334" s="178">
        <v>21081.9</v>
      </c>
      <c r="O334" s="178">
        <f t="shared" ref="O334:O339" si="505">((N334/N333)-1)*100</f>
        <v>-3.4437961172489651</v>
      </c>
      <c r="P334" s="226">
        <f t="shared" ref="P334:P339" si="506">((N334/N322)-1)*100</f>
        <v>0.33937002036177333</v>
      </c>
      <c r="Q334" s="229">
        <f t="shared" si="489"/>
        <v>171.89608442419697</v>
      </c>
      <c r="R334" s="229">
        <f t="shared" si="490"/>
        <v>88.184224382052847</v>
      </c>
      <c r="S334" s="204"/>
      <c r="T334" s="183">
        <f>SUM(E$334:E334)</f>
        <v>596.16999999999996</v>
      </c>
      <c r="U334" s="178">
        <f t="shared" si="491"/>
        <v>-93.018849586227176</v>
      </c>
      <c r="V334" s="229">
        <f t="shared" si="492"/>
        <v>-9.6493089233753775</v>
      </c>
      <c r="W334" s="178">
        <f>SUM(K$334:K334)</f>
        <v>346.82</v>
      </c>
      <c r="X334" s="178">
        <f t="shared" si="493"/>
        <v>-92.424517112658052</v>
      </c>
      <c r="Y334" s="207">
        <f t="shared" si="494"/>
        <v>0.95476509285672417</v>
      </c>
      <c r="Z334" s="178">
        <f>SUM(H$334:H334)</f>
        <v>18590.91</v>
      </c>
      <c r="AA334" s="178">
        <f t="shared" si="497"/>
        <v>-92.557515766894795</v>
      </c>
      <c r="AB334" s="229">
        <f t="shared" si="495"/>
        <v>0.57808154896707986</v>
      </c>
      <c r="AC334" s="178">
        <f>SUM(N$334:N334)</f>
        <v>21081.9</v>
      </c>
      <c r="AD334" s="178">
        <f t="shared" si="498"/>
        <v>-92.327502560624296</v>
      </c>
      <c r="AE334" s="178">
        <f t="shared" si="496"/>
        <v>0.33937002036177333</v>
      </c>
      <c r="AF334" s="234"/>
    </row>
    <row r="335" spans="1:32" s="60" customFormat="1" ht="12" customHeight="1">
      <c r="A335" s="624"/>
      <c r="B335" s="301">
        <v>2</v>
      </c>
      <c r="C335" s="45" t="s">
        <v>22</v>
      </c>
      <c r="D335" s="319" t="s">
        <v>108</v>
      </c>
      <c r="E335" s="61">
        <v>689.03</v>
      </c>
      <c r="F335" s="178">
        <f t="shared" si="499"/>
        <v>15.576094067128498</v>
      </c>
      <c r="G335" s="229">
        <f t="shared" si="500"/>
        <v>-8.2944034072003792</v>
      </c>
      <c r="H335" s="178">
        <v>21029.97</v>
      </c>
      <c r="I335" s="178">
        <f t="shared" si="501"/>
        <v>13.119637500262238</v>
      </c>
      <c r="J335" s="226">
        <f t="shared" si="502"/>
        <v>5.2606968706853774</v>
      </c>
      <c r="K335" s="155">
        <v>400.94</v>
      </c>
      <c r="L335" s="178">
        <f t="shared" si="503"/>
        <v>15.604636410818284</v>
      </c>
      <c r="M335" s="229">
        <f t="shared" si="504"/>
        <v>4.5203336809176209</v>
      </c>
      <c r="N335" s="178">
        <v>22306.54</v>
      </c>
      <c r="O335" s="178">
        <f t="shared" si="505"/>
        <v>5.8089640876771043</v>
      </c>
      <c r="P335" s="226">
        <f t="shared" si="506"/>
        <v>0.14550111633429008</v>
      </c>
      <c r="Q335" s="229">
        <f t="shared" si="489"/>
        <v>171.85364393674865</v>
      </c>
      <c r="R335" s="229">
        <f t="shared" si="490"/>
        <v>94.277149212742088</v>
      </c>
      <c r="S335" s="204"/>
      <c r="T335" s="183">
        <f>SUM(E$334:E335)</f>
        <v>1285.1999999999998</v>
      </c>
      <c r="U335" s="178">
        <f t="shared" si="491"/>
        <v>115.57609406712848</v>
      </c>
      <c r="V335" s="229">
        <f t="shared" si="492"/>
        <v>-8.927926076573689</v>
      </c>
      <c r="W335" s="178">
        <f>SUM(K$334:K335)</f>
        <v>747.76</v>
      </c>
      <c r="X335" s="178">
        <f t="shared" si="493"/>
        <v>115.6046364108183</v>
      </c>
      <c r="Y335" s="207">
        <f t="shared" si="494"/>
        <v>2.8357675275737737</v>
      </c>
      <c r="Z335" s="178">
        <f>SUM(H$334:H335)</f>
        <v>39620.880000000005</v>
      </c>
      <c r="AA335" s="178">
        <f t="shared" si="497"/>
        <v>113.11963750026224</v>
      </c>
      <c r="AB335" s="229">
        <f t="shared" si="495"/>
        <v>3.0103851789714309</v>
      </c>
      <c r="AC335" s="178">
        <f>SUM(N$334:N335)</f>
        <v>43388.44</v>
      </c>
      <c r="AD335" s="178">
        <f t="shared" si="498"/>
        <v>105.80896408767711</v>
      </c>
      <c r="AE335" s="178">
        <f t="shared" si="496"/>
        <v>0.23960593217768889</v>
      </c>
      <c r="AF335" s="234"/>
    </row>
    <row r="336" spans="1:32" s="60" customFormat="1" ht="12" customHeight="1">
      <c r="A336" s="624"/>
      <c r="B336" s="301">
        <v>3</v>
      </c>
      <c r="C336" s="93" t="s">
        <v>23</v>
      </c>
      <c r="D336" s="320" t="s">
        <v>109</v>
      </c>
      <c r="E336" s="68">
        <v>723.86</v>
      </c>
      <c r="F336" s="179">
        <f t="shared" si="499"/>
        <v>5.0549322961264354</v>
      </c>
      <c r="G336" s="231">
        <f t="shared" si="500"/>
        <v>-6.9110082304526754</v>
      </c>
      <c r="H336" s="179">
        <v>22171.599999999999</v>
      </c>
      <c r="I336" s="179">
        <f t="shared" si="501"/>
        <v>5.4285859656480584</v>
      </c>
      <c r="J336" s="227">
        <f t="shared" si="502"/>
        <v>-4.0438251751017891</v>
      </c>
      <c r="K336" s="156">
        <v>373.46</v>
      </c>
      <c r="L336" s="179">
        <f t="shared" si="503"/>
        <v>-6.853893350626028</v>
      </c>
      <c r="M336" s="231">
        <f t="shared" si="504"/>
        <v>-7.9217929436130046</v>
      </c>
      <c r="N336" s="179">
        <v>23332.3</v>
      </c>
      <c r="O336" s="179">
        <f t="shared" si="505"/>
        <v>4.5984720176235339</v>
      </c>
      <c r="P336" s="227">
        <f t="shared" si="506"/>
        <v>-4.5365351980028334</v>
      </c>
      <c r="Q336" s="231">
        <f t="shared" ref="Q336:Q342" si="507">E336/K336*100</f>
        <v>193.82530927006908</v>
      </c>
      <c r="R336" s="231">
        <f t="shared" ref="R336:R342" si="508">(H336/N336)*100</f>
        <v>95.02535112269257</v>
      </c>
      <c r="S336" s="204"/>
      <c r="T336" s="181">
        <f>SUM(E$334:E336)</f>
        <v>2009.06</v>
      </c>
      <c r="U336" s="179">
        <f t="shared" ref="U336:U341" si="509">((T336/T335)-1)*100</f>
        <v>56.32275132275133</v>
      </c>
      <c r="V336" s="231">
        <f t="shared" ref="V336:V341" si="510">((T336/T324)-1)*100</f>
        <v>-8.2113861996811028</v>
      </c>
      <c r="W336" s="179">
        <f>SUM(K$334:K336)</f>
        <v>1121.22</v>
      </c>
      <c r="X336" s="179">
        <f t="shared" ref="X336:X342" si="511">((W336/W335)-1)*100</f>
        <v>49.943832245640316</v>
      </c>
      <c r="Y336" s="212">
        <f t="shared" ref="Y336:Y342" si="512">((W336/W324)-1)*100</f>
        <v>-1.016129174648861</v>
      </c>
      <c r="Z336" s="179">
        <f>SUM(H$334:H336)</f>
        <v>61792.480000000003</v>
      </c>
      <c r="AA336" s="179">
        <f t="shared" si="497"/>
        <v>55.959383032380906</v>
      </c>
      <c r="AB336" s="231">
        <f t="shared" ref="AB336:AB341" si="513">(Z336/Z324-1)*100</f>
        <v>0.36303926043363965</v>
      </c>
      <c r="AC336" s="179">
        <f>SUM(N$334:N336)</f>
        <v>66720.740000000005</v>
      </c>
      <c r="AD336" s="179">
        <f t="shared" si="498"/>
        <v>53.775383489242756</v>
      </c>
      <c r="AE336" s="179">
        <f t="shared" ref="AE336:AE341" si="514">(AC336/AC324-1)*100</f>
        <v>-1.4840212414262477</v>
      </c>
      <c r="AF336" s="234"/>
    </row>
    <row r="337" spans="1:32" s="60" customFormat="1" ht="12" customHeight="1">
      <c r="A337" s="624"/>
      <c r="B337" s="301">
        <v>4</v>
      </c>
      <c r="C337" s="45" t="s">
        <v>24</v>
      </c>
      <c r="D337" s="319" t="s">
        <v>110</v>
      </c>
      <c r="E337" s="61">
        <v>782.03</v>
      </c>
      <c r="F337" s="178">
        <f t="shared" si="499"/>
        <v>8.036084325698333</v>
      </c>
      <c r="G337" s="229">
        <f t="shared" si="500"/>
        <v>7.4718962152653612</v>
      </c>
      <c r="H337" s="178">
        <v>22276.21</v>
      </c>
      <c r="I337" s="178">
        <f t="shared" si="501"/>
        <v>0.47181980551695979</v>
      </c>
      <c r="J337" s="226">
        <f t="shared" si="502"/>
        <v>7.2860679890149216</v>
      </c>
      <c r="K337" s="155">
        <v>430.01</v>
      </c>
      <c r="L337" s="178">
        <f t="shared" si="503"/>
        <v>15.142183901890437</v>
      </c>
      <c r="M337" s="229">
        <f t="shared" si="504"/>
        <v>24.503445480340492</v>
      </c>
      <c r="N337" s="178">
        <v>22951.71</v>
      </c>
      <c r="O337" s="178">
        <f t="shared" si="505"/>
        <v>-1.6311722376276649</v>
      </c>
      <c r="P337" s="226">
        <f t="shared" si="506"/>
        <v>-0.94016462133292844</v>
      </c>
      <c r="Q337" s="229">
        <f t="shared" si="507"/>
        <v>181.86321248343063</v>
      </c>
      <c r="R337" s="229">
        <f t="shared" si="508"/>
        <v>97.056864172647707</v>
      </c>
      <c r="S337" s="204"/>
      <c r="T337" s="183">
        <f>SUM(E$334:E337)</f>
        <v>2791.09</v>
      </c>
      <c r="U337" s="178">
        <f t="shared" si="509"/>
        <v>38.925168984500225</v>
      </c>
      <c r="V337" s="229">
        <f t="shared" si="510"/>
        <v>-4.2983764508220501</v>
      </c>
      <c r="W337" s="178">
        <f>SUM(K$334:K337)</f>
        <v>1551.23</v>
      </c>
      <c r="X337" s="178">
        <f t="shared" si="511"/>
        <v>38.351973742887211</v>
      </c>
      <c r="Y337" s="207">
        <f t="shared" si="512"/>
        <v>4.9468578116648843</v>
      </c>
      <c r="Z337" s="178">
        <f>SUM(H$334:H337)</f>
        <v>84068.69</v>
      </c>
      <c r="AA337" s="178">
        <f t="shared" si="497"/>
        <v>36.05003391998509</v>
      </c>
      <c r="AB337" s="229">
        <f t="shared" si="513"/>
        <v>2.1089565530123755</v>
      </c>
      <c r="AC337" s="178">
        <f>SUM(N$334:N337)</f>
        <v>89672.450000000012</v>
      </c>
      <c r="AD337" s="178">
        <f t="shared" si="498"/>
        <v>34.399663432989499</v>
      </c>
      <c r="AE337" s="178">
        <f t="shared" si="514"/>
        <v>-1.345390287217596</v>
      </c>
      <c r="AF337" s="234"/>
    </row>
    <row r="338" spans="1:32" s="60" customFormat="1" ht="12" customHeight="1">
      <c r="A338" s="624"/>
      <c r="B338" s="301">
        <v>5</v>
      </c>
      <c r="C338" s="45" t="s">
        <v>25</v>
      </c>
      <c r="D338" s="319" t="s">
        <v>111</v>
      </c>
      <c r="E338" s="61">
        <v>875.85</v>
      </c>
      <c r="F338" s="178">
        <f t="shared" si="499"/>
        <v>11.996982212958596</v>
      </c>
      <c r="G338" s="229">
        <f t="shared" si="500"/>
        <v>9.5031506301260329</v>
      </c>
      <c r="H338" s="178">
        <v>22207.18</v>
      </c>
      <c r="I338" s="178">
        <f t="shared" si="501"/>
        <v>-0.3098821567941723</v>
      </c>
      <c r="J338" s="226">
        <f t="shared" si="502"/>
        <v>4.610317153672594</v>
      </c>
      <c r="K338" s="155">
        <v>431.98</v>
      </c>
      <c r="L338" s="178">
        <f t="shared" si="503"/>
        <v>0.45812888072371827</v>
      </c>
      <c r="M338" s="229">
        <f t="shared" si="504"/>
        <v>6.8094154880822932</v>
      </c>
      <c r="N338" s="178">
        <v>22992.82</v>
      </c>
      <c r="O338" s="178">
        <f t="shared" si="505"/>
        <v>0.17911519446698332</v>
      </c>
      <c r="P338" s="226">
        <f t="shared" si="506"/>
        <v>2.1224272450852899</v>
      </c>
      <c r="Q338" s="229">
        <f t="shared" si="507"/>
        <v>202.75244224269642</v>
      </c>
      <c r="R338" s="229">
        <f t="shared" si="508"/>
        <v>96.583107248262721</v>
      </c>
      <c r="S338" s="204"/>
      <c r="T338" s="183">
        <f>SUM(E$334:E338)</f>
        <v>3666.94</v>
      </c>
      <c r="U338" s="178">
        <f t="shared" si="509"/>
        <v>31.38021346499038</v>
      </c>
      <c r="V338" s="229">
        <f t="shared" si="510"/>
        <v>-1.3279372707727277</v>
      </c>
      <c r="W338" s="178">
        <f>SUM(K$334:K338)</f>
        <v>1983.21</v>
      </c>
      <c r="X338" s="178">
        <f t="shared" si="511"/>
        <v>27.847579017940593</v>
      </c>
      <c r="Y338" s="207">
        <f t="shared" si="512"/>
        <v>5.3470027356510963</v>
      </c>
      <c r="Z338" s="178">
        <f>SUM(H$334:H338)</f>
        <v>106275.87</v>
      </c>
      <c r="AA338" s="178">
        <f t="shared" si="497"/>
        <v>26.415518072185961</v>
      </c>
      <c r="AB338" s="229">
        <f t="shared" si="513"/>
        <v>2.6216995444857671</v>
      </c>
      <c r="AC338" s="178">
        <f>SUM(N$334:N338)</f>
        <v>112665.27000000002</v>
      </c>
      <c r="AD338" s="178">
        <f t="shared" si="498"/>
        <v>25.640896395715739</v>
      </c>
      <c r="AE338" s="178">
        <f t="shared" si="514"/>
        <v>-0.65693643277668912</v>
      </c>
      <c r="AF338" s="234"/>
    </row>
    <row r="339" spans="1:32" s="60" customFormat="1" ht="12" customHeight="1">
      <c r="A339" s="624"/>
      <c r="B339" s="301">
        <v>6</v>
      </c>
      <c r="C339" s="93" t="s">
        <v>26</v>
      </c>
      <c r="D339" s="320" t="s">
        <v>112</v>
      </c>
      <c r="E339" s="68">
        <v>800.37</v>
      </c>
      <c r="F339" s="179">
        <f t="shared" si="499"/>
        <v>-8.6179140263743843</v>
      </c>
      <c r="G339" s="231">
        <f t="shared" si="500"/>
        <v>-8.3720663995420672</v>
      </c>
      <c r="H339" s="179">
        <v>22837.84</v>
      </c>
      <c r="I339" s="179">
        <f t="shared" si="501"/>
        <v>2.8398923231135242</v>
      </c>
      <c r="J339" s="227">
        <f t="shared" si="502"/>
        <v>1.9522211291411296</v>
      </c>
      <c r="K339" s="156">
        <v>427.78</v>
      </c>
      <c r="L339" s="179">
        <f t="shared" si="503"/>
        <v>-0.97226723459420406</v>
      </c>
      <c r="M339" s="231">
        <f t="shared" si="504"/>
        <v>-0.14938611642781874</v>
      </c>
      <c r="N339" s="179">
        <v>24122.29</v>
      </c>
      <c r="O339" s="179">
        <f t="shared" si="505"/>
        <v>4.9122726137985628</v>
      </c>
      <c r="P339" s="227">
        <f t="shared" si="506"/>
        <v>-0.52796252778121167</v>
      </c>
      <c r="Q339" s="231">
        <f t="shared" si="507"/>
        <v>187.09850857917621</v>
      </c>
      <c r="R339" s="231">
        <f t="shared" si="508"/>
        <v>94.675256785321793</v>
      </c>
      <c r="S339" s="204"/>
      <c r="T339" s="181">
        <f>SUM(E$334:E339)</f>
        <v>4467.3100000000004</v>
      </c>
      <c r="U339" s="179">
        <f t="shared" si="509"/>
        <v>21.826645650051546</v>
      </c>
      <c r="V339" s="231">
        <f t="shared" si="510"/>
        <v>-2.6685316757411481</v>
      </c>
      <c r="W339" s="179">
        <f>SUM(K$334:K339)</f>
        <v>2410.9899999999998</v>
      </c>
      <c r="X339" s="179">
        <f t="shared" si="511"/>
        <v>21.570080828555717</v>
      </c>
      <c r="Y339" s="212">
        <f t="shared" si="512"/>
        <v>4.3280527224498488</v>
      </c>
      <c r="Z339" s="179">
        <f>SUM(H$334:H339)</f>
        <v>129113.70999999999</v>
      </c>
      <c r="AA339" s="179">
        <f t="shared" ref="AA339:AA344" si="515">(Z339/Z338-1)*100</f>
        <v>21.489205404764022</v>
      </c>
      <c r="AB339" s="231">
        <f t="shared" si="513"/>
        <v>2.5026418106379733</v>
      </c>
      <c r="AC339" s="179">
        <f>SUM(N$334:N339)</f>
        <v>136787.56000000003</v>
      </c>
      <c r="AD339" s="179">
        <f t="shared" ref="AD339:AD344" si="516">(AC339/AC338-1)*100</f>
        <v>21.410581983250033</v>
      </c>
      <c r="AE339" s="179">
        <f t="shared" si="514"/>
        <v>-0.63421636465609277</v>
      </c>
      <c r="AF339" s="234"/>
    </row>
    <row r="340" spans="1:32" s="60" customFormat="1" ht="12" customHeight="1">
      <c r="A340" s="624"/>
      <c r="B340" s="301">
        <v>7</v>
      </c>
      <c r="C340" s="45" t="s">
        <v>27</v>
      </c>
      <c r="D340" s="319" t="s">
        <v>113</v>
      </c>
      <c r="E340" s="61">
        <v>527.26</v>
      </c>
      <c r="F340" s="178">
        <f t="shared" ref="F340:F345" si="517">((E340/E339)-1)*100</f>
        <v>-34.122968127241151</v>
      </c>
      <c r="G340" s="229">
        <f t="shared" ref="G340:G345" si="518">((E340/E328)-1)*100</f>
        <v>-23.616503447876227</v>
      </c>
      <c r="H340" s="178">
        <v>22154.720000000001</v>
      </c>
      <c r="I340" s="178">
        <f t="shared" ref="I340:I345" si="519">((H340/H339)-1)*100</f>
        <v>-2.9911760481726724</v>
      </c>
      <c r="J340" s="226">
        <f t="shared" ref="J340:J345" si="520">((H340/H328)-1)*100</f>
        <v>-4.9079943405167636</v>
      </c>
      <c r="K340" s="155">
        <v>265.72000000000003</v>
      </c>
      <c r="L340" s="178">
        <f t="shared" ref="L340:L345" si="521">((K340/K339)-1)*100</f>
        <v>-37.883959044368588</v>
      </c>
      <c r="M340" s="229">
        <f t="shared" ref="M340:M345" si="522">((K340/K328)-1)*100</f>
        <v>-28.2865085148301</v>
      </c>
      <c r="N340" s="178">
        <v>21991.84</v>
      </c>
      <c r="O340" s="178">
        <f t="shared" ref="O340:O345" si="523">((N340/N339)-1)*100</f>
        <v>-8.8318729274874048</v>
      </c>
      <c r="P340" s="226">
        <f t="shared" ref="P340:P345" si="524">((N340/N328)-1)*100</f>
        <v>-11.1736570551491</v>
      </c>
      <c r="Q340" s="229">
        <f t="shared" si="507"/>
        <v>198.4269155502032</v>
      </c>
      <c r="R340" s="229">
        <f t="shared" si="508"/>
        <v>100.7406383458592</v>
      </c>
      <c r="S340" s="204"/>
      <c r="T340" s="183">
        <f>SUM(E$334:E340)</f>
        <v>4994.5700000000006</v>
      </c>
      <c r="U340" s="178">
        <f t="shared" si="509"/>
        <v>11.802628427398144</v>
      </c>
      <c r="V340" s="229">
        <f t="shared" si="510"/>
        <v>-5.4071252843238664</v>
      </c>
      <c r="W340" s="178">
        <f>SUM(K$334:K340)</f>
        <v>2676.71</v>
      </c>
      <c r="X340" s="178">
        <f t="shared" si="511"/>
        <v>11.021198760675087</v>
      </c>
      <c r="Y340" s="207">
        <f t="shared" si="512"/>
        <v>-0.17863136304306915</v>
      </c>
      <c r="Z340" s="178">
        <f>SUM(H$334:H340)</f>
        <v>151268.43</v>
      </c>
      <c r="AA340" s="178">
        <f t="shared" si="515"/>
        <v>17.159076290194129</v>
      </c>
      <c r="AB340" s="229">
        <f t="shared" si="513"/>
        <v>1.3459021077005362</v>
      </c>
      <c r="AC340" s="178">
        <f>SUM(N$334:N340)</f>
        <v>158779.40000000002</v>
      </c>
      <c r="AD340" s="178">
        <f t="shared" si="516"/>
        <v>16.077368439059804</v>
      </c>
      <c r="AE340" s="178">
        <f t="shared" si="514"/>
        <v>-2.2407908747918204</v>
      </c>
      <c r="AF340" s="234"/>
    </row>
    <row r="341" spans="1:32" s="60" customFormat="1" ht="12" customHeight="1">
      <c r="A341" s="624"/>
      <c r="B341" s="301">
        <v>8</v>
      </c>
      <c r="C341" s="45" t="s">
        <v>28</v>
      </c>
      <c r="D341" s="319" t="s">
        <v>114</v>
      </c>
      <c r="E341" s="61">
        <v>642.05999999999995</v>
      </c>
      <c r="F341" s="178">
        <f t="shared" si="517"/>
        <v>21.772939346811814</v>
      </c>
      <c r="G341" s="229">
        <f t="shared" si="518"/>
        <v>33.514941046809035</v>
      </c>
      <c r="H341" s="178">
        <v>17353.63</v>
      </c>
      <c r="I341" s="178">
        <f t="shared" si="519"/>
        <v>-21.670732015570493</v>
      </c>
      <c r="J341" s="226">
        <f t="shared" si="520"/>
        <v>9.7855885865529402</v>
      </c>
      <c r="K341" s="155">
        <v>345.28</v>
      </c>
      <c r="L341" s="178">
        <f t="shared" si="521"/>
        <v>29.941291585127171</v>
      </c>
      <c r="M341" s="229">
        <f t="shared" si="522"/>
        <v>31.811414392059547</v>
      </c>
      <c r="N341" s="178">
        <v>20054.37</v>
      </c>
      <c r="O341" s="178">
        <f t="shared" si="523"/>
        <v>-8.8099495085449888</v>
      </c>
      <c r="P341" s="226">
        <f t="shared" si="524"/>
        <v>4.443554192621324</v>
      </c>
      <c r="Q341" s="229">
        <f t="shared" si="507"/>
        <v>185.95342910101945</v>
      </c>
      <c r="R341" s="229">
        <f t="shared" si="508"/>
        <v>86.5329102833946</v>
      </c>
      <c r="S341" s="204"/>
      <c r="T341" s="183">
        <f>SUM(E$334:E341)</f>
        <v>5636.630000000001</v>
      </c>
      <c r="U341" s="178">
        <f t="shared" si="509"/>
        <v>12.855160704525126</v>
      </c>
      <c r="V341" s="229">
        <f t="shared" si="510"/>
        <v>-2.1581472532355539</v>
      </c>
      <c r="W341" s="178">
        <f>SUM(K$334:K341)</f>
        <v>3021.99</v>
      </c>
      <c r="X341" s="178">
        <f t="shared" si="511"/>
        <v>12.899417568582328</v>
      </c>
      <c r="Y341" s="207">
        <f t="shared" si="512"/>
        <v>2.6682974061050801</v>
      </c>
      <c r="Z341" s="178">
        <f>SUM(H$334:H341)</f>
        <v>168622.06</v>
      </c>
      <c r="AA341" s="178">
        <f t="shared" si="515"/>
        <v>11.472076493422989</v>
      </c>
      <c r="AB341" s="229">
        <f t="shared" si="513"/>
        <v>2.154090640466233</v>
      </c>
      <c r="AC341" s="178">
        <f>SUM(N$334:N341)</f>
        <v>178833.77000000002</v>
      </c>
      <c r="AD341" s="178">
        <f t="shared" si="516"/>
        <v>12.630334917501894</v>
      </c>
      <c r="AE341" s="178">
        <f t="shared" si="514"/>
        <v>-1.5341113387445038</v>
      </c>
      <c r="AF341" s="234"/>
    </row>
    <row r="342" spans="1:32" s="60" customFormat="1" ht="12" customHeight="1">
      <c r="A342" s="624"/>
      <c r="B342" s="301">
        <v>9</v>
      </c>
      <c r="C342" s="93" t="s">
        <v>29</v>
      </c>
      <c r="D342" s="320" t="s">
        <v>115</v>
      </c>
      <c r="E342" s="68">
        <v>728.99</v>
      </c>
      <c r="F342" s="179">
        <f t="shared" si="517"/>
        <v>13.539233093480373</v>
      </c>
      <c r="G342" s="231">
        <f t="shared" si="518"/>
        <v>3.2110546360663239</v>
      </c>
      <c r="H342" s="179">
        <v>21611.32</v>
      </c>
      <c r="I342" s="179">
        <f t="shared" si="519"/>
        <v>24.534866768508934</v>
      </c>
      <c r="J342" s="227">
        <f t="shared" si="520"/>
        <v>2.627886262328949</v>
      </c>
      <c r="K342" s="156">
        <v>395.55</v>
      </c>
      <c r="L342" s="179">
        <f t="shared" si="521"/>
        <v>14.559198331788714</v>
      </c>
      <c r="M342" s="231">
        <f t="shared" si="522"/>
        <v>-12.195609225509996</v>
      </c>
      <c r="N342" s="179">
        <v>23510.5</v>
      </c>
      <c r="O342" s="179">
        <f t="shared" si="523"/>
        <v>17.233799914931257</v>
      </c>
      <c r="P342" s="227">
        <f t="shared" si="524"/>
        <v>-1.9820121539018132</v>
      </c>
      <c r="Q342" s="231">
        <f t="shared" si="507"/>
        <v>184.29781317153331</v>
      </c>
      <c r="R342" s="231">
        <f t="shared" si="508"/>
        <v>91.921992301312187</v>
      </c>
      <c r="S342" s="204"/>
      <c r="T342" s="181">
        <f>SUM(E$334:E342)</f>
        <v>6365.6200000000008</v>
      </c>
      <c r="U342" s="179">
        <f t="shared" ref="U342:U347" si="525">((T342/T341)-1)*100</f>
        <v>12.933082355946723</v>
      </c>
      <c r="V342" s="231">
        <f t="shared" ref="V342:V347" si="526">((T342/T330)-1)*100</f>
        <v>-1.5717605728537642</v>
      </c>
      <c r="W342" s="179">
        <f>SUM(K$334:K342)</f>
        <v>3417.54</v>
      </c>
      <c r="X342" s="179">
        <f t="shared" si="511"/>
        <v>13.089057210645972</v>
      </c>
      <c r="Y342" s="212">
        <f t="shared" si="512"/>
        <v>0.6953570186862601</v>
      </c>
      <c r="Z342" s="179">
        <f>SUM(H$334:H342)</f>
        <v>190233.38</v>
      </c>
      <c r="AA342" s="179">
        <f t="shared" si="515"/>
        <v>12.816425086966676</v>
      </c>
      <c r="AB342" s="231">
        <f t="shared" ref="AB342:AB347" si="527">(Z342/Z330-1)*100</f>
        <v>2.2076954583393649</v>
      </c>
      <c r="AC342" s="179">
        <f>SUM(N$334:N342)</f>
        <v>202344.27000000002</v>
      </c>
      <c r="AD342" s="179">
        <f t="shared" si="516"/>
        <v>13.146566221804745</v>
      </c>
      <c r="AE342" s="179">
        <f t="shared" ref="AE342:AE347" si="528">(AC342/AC330-1)*100</f>
        <v>-1.5863632650508053</v>
      </c>
      <c r="AF342" s="234"/>
    </row>
    <row r="343" spans="1:32" s="60" customFormat="1" ht="12" customHeight="1">
      <c r="A343" s="624"/>
      <c r="B343" s="301">
        <v>10</v>
      </c>
      <c r="C343" s="45" t="s">
        <v>30</v>
      </c>
      <c r="D343" s="319" t="s">
        <v>85</v>
      </c>
      <c r="E343" s="61">
        <v>743.45</v>
      </c>
      <c r="F343" s="178">
        <f t="shared" si="517"/>
        <v>1.9835663040645324</v>
      </c>
      <c r="G343" s="229">
        <f t="shared" si="518"/>
        <v>-1.244653436412424</v>
      </c>
      <c r="H343" s="178">
        <v>21758.68</v>
      </c>
      <c r="I343" s="178">
        <f t="shared" si="519"/>
        <v>0.68186487451946665</v>
      </c>
      <c r="J343" s="226">
        <f t="shared" si="520"/>
        <v>-1.4285226315180144</v>
      </c>
      <c r="K343" s="155">
        <v>396.66</v>
      </c>
      <c r="L343" s="178">
        <f t="shared" si="521"/>
        <v>0.28062191884716814</v>
      </c>
      <c r="M343" s="229">
        <f t="shared" si="522"/>
        <v>-9.9686776521857432</v>
      </c>
      <c r="N343" s="178">
        <v>23634.400000000001</v>
      </c>
      <c r="O343" s="178">
        <f t="shared" si="523"/>
        <v>0.52699857510474235</v>
      </c>
      <c r="P343" s="226">
        <f t="shared" si="524"/>
        <v>-0.67640030362302594</v>
      </c>
      <c r="Q343" s="229">
        <f t="shared" ref="Q343:Q348" si="529">E343/K343*100</f>
        <v>187.42751979024857</v>
      </c>
      <c r="R343" s="229">
        <f t="shared" ref="R343:R348" si="530">(H343/N343)*100</f>
        <v>92.063602206952581</v>
      </c>
      <c r="S343" s="204"/>
      <c r="T343" s="183">
        <f>SUM(E$334:E343)</f>
        <v>7109.0700000000006</v>
      </c>
      <c r="U343" s="178">
        <f t="shared" si="525"/>
        <v>11.679145157895054</v>
      </c>
      <c r="V343" s="229">
        <f t="shared" si="526"/>
        <v>-1.537653962762231</v>
      </c>
      <c r="W343" s="178">
        <f>SUM(K$334:K343)</f>
        <v>3814.2</v>
      </c>
      <c r="X343" s="178">
        <f t="shared" ref="X343:X348" si="531">((W343/W342)-1)*100</f>
        <v>11.606594216892852</v>
      </c>
      <c r="Y343" s="207">
        <f t="shared" ref="Y343:Y348" si="532">((W343/W331)-1)*100</f>
        <v>-0.52992291082064602</v>
      </c>
      <c r="Z343" s="178">
        <f>SUM(H$334:H343)</f>
        <v>211992.06</v>
      </c>
      <c r="AA343" s="178">
        <f t="shared" si="515"/>
        <v>11.437887504285516</v>
      </c>
      <c r="AB343" s="229">
        <f t="shared" si="527"/>
        <v>1.8221692097247777</v>
      </c>
      <c r="AC343" s="178">
        <f>SUM(N$334:N343)</f>
        <v>225978.67</v>
      </c>
      <c r="AD343" s="178">
        <f t="shared" si="516"/>
        <v>11.68029121852574</v>
      </c>
      <c r="AE343" s="178">
        <f t="shared" si="528"/>
        <v>-1.4919745635516346</v>
      </c>
      <c r="AF343" s="234"/>
    </row>
    <row r="344" spans="1:32" s="60" customFormat="1" ht="12" customHeight="1">
      <c r="A344" s="624"/>
      <c r="B344" s="301">
        <v>11</v>
      </c>
      <c r="C344" s="45" t="s">
        <v>31</v>
      </c>
      <c r="D344" s="319" t="s">
        <v>117</v>
      </c>
      <c r="E344" s="61">
        <v>764.81</v>
      </c>
      <c r="F344" s="178">
        <f t="shared" si="517"/>
        <v>2.8730916672271123</v>
      </c>
      <c r="G344" s="229">
        <f t="shared" si="518"/>
        <v>4.8359902951215172</v>
      </c>
      <c r="H344" s="178">
        <v>23526.3</v>
      </c>
      <c r="I344" s="178">
        <f t="shared" si="519"/>
        <v>8.1237464772679235</v>
      </c>
      <c r="J344" s="226">
        <f t="shared" si="520"/>
        <v>8.918039967770607</v>
      </c>
      <c r="K344" s="155">
        <v>421.36</v>
      </c>
      <c r="L344" s="178">
        <f t="shared" si="521"/>
        <v>6.2269954116875859</v>
      </c>
      <c r="M344" s="229">
        <f t="shared" si="522"/>
        <v>1.6255848728956579</v>
      </c>
      <c r="N344" s="178">
        <v>24755.24</v>
      </c>
      <c r="O344" s="178">
        <f t="shared" si="523"/>
        <v>4.742409369393763</v>
      </c>
      <c r="P344" s="226">
        <f t="shared" si="524"/>
        <v>5.1747804918939266</v>
      </c>
      <c r="Q344" s="229">
        <f t="shared" si="529"/>
        <v>181.50987279286119</v>
      </c>
      <c r="R344" s="229">
        <f t="shared" si="530"/>
        <v>95.035636899500858</v>
      </c>
      <c r="S344" s="204"/>
      <c r="T344" s="183">
        <f>SUM(E$334:E344)</f>
        <v>7873.880000000001</v>
      </c>
      <c r="U344" s="178">
        <f t="shared" si="525"/>
        <v>10.758228572795048</v>
      </c>
      <c r="V344" s="229">
        <f t="shared" si="526"/>
        <v>-0.95274994276454139</v>
      </c>
      <c r="W344" s="178">
        <f>SUM(K$334:K344)</f>
        <v>4235.5599999999995</v>
      </c>
      <c r="X344" s="178">
        <f t="shared" si="531"/>
        <v>11.047139636096691</v>
      </c>
      <c r="Y344" s="207">
        <f t="shared" si="532"/>
        <v>-0.31959408256729827</v>
      </c>
      <c r="Z344" s="178">
        <f>SUM(H$334:H344)</f>
        <v>235518.36</v>
      </c>
      <c r="AA344" s="178">
        <f t="shared" si="515"/>
        <v>11.097726962038102</v>
      </c>
      <c r="AB344" s="229">
        <f t="shared" si="527"/>
        <v>2.4891489285865376</v>
      </c>
      <c r="AC344" s="178">
        <f>SUM(N$334:N344)</f>
        <v>250733.91</v>
      </c>
      <c r="AD344" s="178">
        <f t="shared" si="516"/>
        <v>10.9546799262072</v>
      </c>
      <c r="AE344" s="178">
        <f t="shared" si="528"/>
        <v>-0.87159846720082923</v>
      </c>
      <c r="AF344" s="234"/>
    </row>
    <row r="345" spans="1:32" s="60" customFormat="1" ht="12" customHeight="1">
      <c r="A345" s="625"/>
      <c r="B345" s="302">
        <v>12</v>
      </c>
      <c r="C345" s="93" t="s">
        <v>32</v>
      </c>
      <c r="D345" s="320" t="s">
        <v>123</v>
      </c>
      <c r="E345" s="68">
        <v>563.34</v>
      </c>
      <c r="F345" s="179">
        <f t="shared" si="517"/>
        <v>-26.342490291706433</v>
      </c>
      <c r="G345" s="231">
        <f t="shared" si="518"/>
        <v>-4.5332067989628744</v>
      </c>
      <c r="H345" s="179">
        <v>20875.009999999998</v>
      </c>
      <c r="I345" s="179">
        <f t="shared" si="519"/>
        <v>-11.269472887789412</v>
      </c>
      <c r="J345" s="227">
        <f t="shared" si="520"/>
        <v>4.3955193613242072</v>
      </c>
      <c r="K345" s="156">
        <v>306.75</v>
      </c>
      <c r="L345" s="179">
        <f t="shared" si="521"/>
        <v>-27.200018986140119</v>
      </c>
      <c r="M345" s="231">
        <f t="shared" si="522"/>
        <v>-6.7770855493086142</v>
      </c>
      <c r="N345" s="179">
        <v>23044.7</v>
      </c>
      <c r="O345" s="179">
        <f t="shared" si="523"/>
        <v>-6.9098098018843697</v>
      </c>
      <c r="P345" s="227">
        <f t="shared" si="524"/>
        <v>5.5459304719609026</v>
      </c>
      <c r="Q345" s="231">
        <f t="shared" si="529"/>
        <v>183.64792176039123</v>
      </c>
      <c r="R345" s="231">
        <f t="shared" si="530"/>
        <v>90.584863330830942</v>
      </c>
      <c r="S345" s="204"/>
      <c r="T345" s="181">
        <f>SUM(E$334:E345)</f>
        <v>8437.2200000000012</v>
      </c>
      <c r="U345" s="179">
        <f t="shared" si="525"/>
        <v>7.1545413442927863</v>
      </c>
      <c r="V345" s="231">
        <f t="shared" si="526"/>
        <v>-1.200157850793504</v>
      </c>
      <c r="W345" s="179">
        <f>SUM(K$334:K345)</f>
        <v>4542.3099999999995</v>
      </c>
      <c r="X345" s="179">
        <f t="shared" si="531"/>
        <v>7.2422536807411619</v>
      </c>
      <c r="Y345" s="212">
        <f t="shared" si="532"/>
        <v>-0.78371583529736055</v>
      </c>
      <c r="Z345" s="179">
        <f>SUM(H$334:H345)</f>
        <v>256393.37</v>
      </c>
      <c r="AA345" s="179">
        <f t="shared" ref="AA345:AA350" si="533">(Z345/Z344-1)*100</f>
        <v>8.8634321332740296</v>
      </c>
      <c r="AB345" s="231">
        <f t="shared" si="527"/>
        <v>2.6417541528473087</v>
      </c>
      <c r="AC345" s="179">
        <f>SUM(N$334:N345)</f>
        <v>273778.61</v>
      </c>
      <c r="AD345" s="179">
        <f t="shared" ref="AD345:AD350" si="534">(AC345/AC344-1)*100</f>
        <v>9.1908988297594085</v>
      </c>
      <c r="AE345" s="179">
        <f t="shared" si="528"/>
        <v>-0.36165221441909479</v>
      </c>
      <c r="AF345" s="234"/>
    </row>
    <row r="346" spans="1:32" s="60" customFormat="1" ht="12" customHeight="1">
      <c r="A346" s="623">
        <v>2017</v>
      </c>
      <c r="B346" s="303">
        <v>1</v>
      </c>
      <c r="C346" s="152" t="s">
        <v>21</v>
      </c>
      <c r="D346" s="318" t="s">
        <v>124</v>
      </c>
      <c r="E346" s="61">
        <v>664.8</v>
      </c>
      <c r="F346" s="178">
        <f t="shared" ref="F346:F351" si="535">((E346/E345)-1)*100</f>
        <v>18.010437746298848</v>
      </c>
      <c r="G346" s="229">
        <f t="shared" ref="G346:G351" si="536">((E346/E334)-1)*100</f>
        <v>11.511817099149567</v>
      </c>
      <c r="H346" s="178">
        <v>22109.200000000001</v>
      </c>
      <c r="I346" s="178">
        <f t="shared" ref="I346:I351" si="537">((H346/H345)-1)*100</f>
        <v>5.9122845929175716</v>
      </c>
      <c r="J346" s="226">
        <f t="shared" ref="J346:J351" si="538">((H346/H334)-1)*100</f>
        <v>18.924786360646138</v>
      </c>
      <c r="K346" s="155">
        <v>378.82</v>
      </c>
      <c r="L346" s="178">
        <f t="shared" ref="L346:L351" si="539">((K346/K345)-1)*100</f>
        <v>23.494702526487355</v>
      </c>
      <c r="M346" s="229">
        <f t="shared" ref="M346:M351" si="540">((K346/K334)-1)*100</f>
        <v>9.2266881956057922</v>
      </c>
      <c r="N346" s="178">
        <v>25015.599999999999</v>
      </c>
      <c r="O346" s="178">
        <f t="shared" ref="O346:O351" si="541">((N346/N345)-1)*100</f>
        <v>8.5525088198153973</v>
      </c>
      <c r="P346" s="226">
        <f t="shared" ref="P346:P351" si="542">((N346/N334)-1)*100</f>
        <v>18.659134138763566</v>
      </c>
      <c r="Q346" s="229">
        <f t="shared" si="529"/>
        <v>175.49231825141226</v>
      </c>
      <c r="R346" s="229">
        <f t="shared" si="530"/>
        <v>88.381649850493304</v>
      </c>
      <c r="S346" s="204"/>
      <c r="T346" s="183">
        <f>SUM(E$346:E346)</f>
        <v>664.8</v>
      </c>
      <c r="U346" s="178">
        <f t="shared" si="525"/>
        <v>-92.120627410450368</v>
      </c>
      <c r="V346" s="229">
        <f t="shared" si="526"/>
        <v>11.511817099149567</v>
      </c>
      <c r="W346" s="178">
        <f>SUM(K$346:K346)</f>
        <v>378.82</v>
      </c>
      <c r="X346" s="178">
        <f t="shared" si="531"/>
        <v>-91.660190519801603</v>
      </c>
      <c r="Y346" s="207">
        <f t="shared" si="532"/>
        <v>9.2266881956057922</v>
      </c>
      <c r="Z346" s="178">
        <f>SUM(H$346:H346)</f>
        <v>22109.200000000001</v>
      </c>
      <c r="AA346" s="178">
        <f t="shared" si="533"/>
        <v>-91.376844104822212</v>
      </c>
      <c r="AB346" s="229">
        <f t="shared" si="527"/>
        <v>18.924786360646138</v>
      </c>
      <c r="AC346" s="178">
        <f>SUM(N$346:N346)</f>
        <v>25015.599999999999</v>
      </c>
      <c r="AD346" s="178">
        <f t="shared" si="534"/>
        <v>-90.862836216459726</v>
      </c>
      <c r="AE346" s="178">
        <f t="shared" si="528"/>
        <v>18.659134138763566</v>
      </c>
      <c r="AF346" s="234"/>
    </row>
    <row r="347" spans="1:32" s="60" customFormat="1" ht="12" customHeight="1">
      <c r="A347" s="624"/>
      <c r="B347" s="301">
        <v>2</v>
      </c>
      <c r="C347" s="45" t="s">
        <v>22</v>
      </c>
      <c r="D347" s="319" t="s">
        <v>126</v>
      </c>
      <c r="E347" s="61">
        <v>705.38</v>
      </c>
      <c r="F347" s="178">
        <f t="shared" si="535"/>
        <v>6.104091456077021</v>
      </c>
      <c r="G347" s="229">
        <f t="shared" si="536"/>
        <v>2.3729010347880442</v>
      </c>
      <c r="H347" s="178">
        <v>22234.7</v>
      </c>
      <c r="I347" s="178">
        <f t="shared" si="537"/>
        <v>0.56763700179109922</v>
      </c>
      <c r="J347" s="226">
        <f t="shared" si="538"/>
        <v>5.7286339447940149</v>
      </c>
      <c r="K347" s="155">
        <v>395.83</v>
      </c>
      <c r="L347" s="178">
        <f t="shared" si="539"/>
        <v>4.4902592260176233</v>
      </c>
      <c r="M347" s="229">
        <f t="shared" si="540"/>
        <v>-1.2745049134533892</v>
      </c>
      <c r="N347" s="178">
        <v>24708</v>
      </c>
      <c r="O347" s="178">
        <f t="shared" si="541"/>
        <v>-1.2296327091894654</v>
      </c>
      <c r="P347" s="226">
        <f t="shared" si="542"/>
        <v>10.765721622447932</v>
      </c>
      <c r="Q347" s="229">
        <f t="shared" si="529"/>
        <v>178.20276381274792</v>
      </c>
      <c r="R347" s="229">
        <f t="shared" si="530"/>
        <v>89.989881819653561</v>
      </c>
      <c r="S347" s="204"/>
      <c r="T347" s="183">
        <f>SUM(E$346:E347)</f>
        <v>1370.1799999999998</v>
      </c>
      <c r="U347" s="178">
        <f t="shared" si="525"/>
        <v>106.104091456077</v>
      </c>
      <c r="V347" s="229">
        <f t="shared" si="526"/>
        <v>6.6122004357298536</v>
      </c>
      <c r="W347" s="178">
        <f>SUM(K$346:K347)</f>
        <v>774.65</v>
      </c>
      <c r="X347" s="178">
        <f t="shared" si="531"/>
        <v>104.49025922601764</v>
      </c>
      <c r="Y347" s="207">
        <f t="shared" si="532"/>
        <v>3.5960736065047572</v>
      </c>
      <c r="Z347" s="178">
        <f>SUM(H$346:H347)</f>
        <v>44343.9</v>
      </c>
      <c r="AA347" s="178">
        <f t="shared" si="533"/>
        <v>100.56763700179113</v>
      </c>
      <c r="AB347" s="229">
        <f t="shared" si="527"/>
        <v>11.920532809972917</v>
      </c>
      <c r="AC347" s="178">
        <f>SUM(N$346:N347)</f>
        <v>49723.6</v>
      </c>
      <c r="AD347" s="178">
        <f t="shared" si="534"/>
        <v>98.77036729081054</v>
      </c>
      <c r="AE347" s="178">
        <f t="shared" si="528"/>
        <v>14.601031979946733</v>
      </c>
      <c r="AF347" s="234"/>
    </row>
    <row r="348" spans="1:32" s="60" customFormat="1" ht="12" customHeight="1">
      <c r="A348" s="624"/>
      <c r="B348" s="301">
        <v>3</v>
      </c>
      <c r="C348" s="93" t="s">
        <v>23</v>
      </c>
      <c r="D348" s="320" t="s">
        <v>78</v>
      </c>
      <c r="E348" s="68">
        <v>797.13</v>
      </c>
      <c r="F348" s="179">
        <f t="shared" si="535"/>
        <v>13.007173438430343</v>
      </c>
      <c r="G348" s="231">
        <f t="shared" si="536"/>
        <v>10.122123062470646</v>
      </c>
      <c r="H348" s="179">
        <v>26598.7</v>
      </c>
      <c r="I348" s="179">
        <f t="shared" si="537"/>
        <v>19.626979451038238</v>
      </c>
      <c r="J348" s="227">
        <f t="shared" si="538"/>
        <v>19.967435818795231</v>
      </c>
      <c r="K348" s="156">
        <v>437.4</v>
      </c>
      <c r="L348" s="179">
        <f t="shared" si="539"/>
        <v>10.501983174595164</v>
      </c>
      <c r="M348" s="231">
        <f t="shared" si="540"/>
        <v>17.120976811438982</v>
      </c>
      <c r="N348" s="179">
        <v>28070.5</v>
      </c>
      <c r="O348" s="179">
        <f t="shared" si="541"/>
        <v>13.608952565970544</v>
      </c>
      <c r="P348" s="227">
        <f t="shared" si="542"/>
        <v>20.307470759419346</v>
      </c>
      <c r="Q348" s="231">
        <f t="shared" si="529"/>
        <v>182.24279835390945</v>
      </c>
      <c r="R348" s="231">
        <f t="shared" si="530"/>
        <v>94.756773124810749</v>
      </c>
      <c r="S348" s="204"/>
      <c r="T348" s="181">
        <f>SUM(E$346:E348)</f>
        <v>2167.31</v>
      </c>
      <c r="U348" s="179">
        <f t="shared" ref="U348:U353" si="543">((T348/T347)-1)*100</f>
        <v>58.177027835758821</v>
      </c>
      <c r="V348" s="231">
        <f t="shared" ref="V348:V353" si="544">((T348/T336)-1)*100</f>
        <v>7.876818014394793</v>
      </c>
      <c r="W348" s="179">
        <f>SUM(K$346:K348)</f>
        <v>1212.05</v>
      </c>
      <c r="X348" s="179">
        <f t="shared" si="531"/>
        <v>56.464209643064599</v>
      </c>
      <c r="Y348" s="212">
        <f t="shared" si="532"/>
        <v>8.1009971281282844</v>
      </c>
      <c r="Z348" s="179">
        <f>SUM(H$346:H348)</f>
        <v>70942.600000000006</v>
      </c>
      <c r="AA348" s="179">
        <f t="shared" si="533"/>
        <v>59.982771023748491</v>
      </c>
      <c r="AB348" s="231">
        <f t="shared" ref="AB348:AB353" si="545">(Z348/Z336-1)*100</f>
        <v>14.807821275339661</v>
      </c>
      <c r="AC348" s="179">
        <f>SUM(N$346:N348)</f>
        <v>77794.100000000006</v>
      </c>
      <c r="AD348" s="179">
        <f t="shared" si="534"/>
        <v>56.453072585251299</v>
      </c>
      <c r="AE348" s="179">
        <f t="shared" ref="AE348:AE353" si="546">(AC348/AC336-1)*100</f>
        <v>16.596578515166339</v>
      </c>
      <c r="AF348" s="234"/>
    </row>
    <row r="349" spans="1:32" s="60" customFormat="1" ht="12" customHeight="1">
      <c r="A349" s="624"/>
      <c r="B349" s="301">
        <v>4</v>
      </c>
      <c r="C349" s="45" t="s">
        <v>24</v>
      </c>
      <c r="D349" s="319" t="s">
        <v>79</v>
      </c>
      <c r="E349" s="61">
        <v>633.07000000000005</v>
      </c>
      <c r="F349" s="178">
        <f t="shared" si="535"/>
        <v>-20.581335541254241</v>
      </c>
      <c r="G349" s="229">
        <f t="shared" si="536"/>
        <v>-19.047862613966203</v>
      </c>
      <c r="H349" s="178">
        <v>21199.8</v>
      </c>
      <c r="I349" s="178">
        <f t="shared" si="537"/>
        <v>-20.297608529740184</v>
      </c>
      <c r="J349" s="226">
        <f t="shared" si="538"/>
        <v>-4.8321056409505907</v>
      </c>
      <c r="K349" s="155">
        <v>387.31</v>
      </c>
      <c r="L349" s="178">
        <f t="shared" si="539"/>
        <v>-11.451760402377687</v>
      </c>
      <c r="M349" s="229">
        <f t="shared" si="540"/>
        <v>-9.9300016278691121</v>
      </c>
      <c r="N349" s="178">
        <v>22439.8</v>
      </c>
      <c r="O349" s="178">
        <f t="shared" si="541"/>
        <v>-20.059136816230559</v>
      </c>
      <c r="P349" s="226">
        <f t="shared" si="542"/>
        <v>-2.2303784772463531</v>
      </c>
      <c r="Q349" s="229">
        <f t="shared" ref="Q349:Q354" si="547">E349/K349*100</f>
        <v>163.4530479460897</v>
      </c>
      <c r="R349" s="229">
        <f t="shared" ref="R349:R354" si="548">(H349/N349)*100</f>
        <v>94.474104047273144</v>
      </c>
      <c r="S349" s="204"/>
      <c r="T349" s="183">
        <f>SUM(E$346:E349)</f>
        <v>2800.38</v>
      </c>
      <c r="U349" s="178">
        <f t="shared" si="543"/>
        <v>29.209942278677261</v>
      </c>
      <c r="V349" s="229">
        <f t="shared" si="544"/>
        <v>0.33284487422475806</v>
      </c>
      <c r="W349" s="178">
        <f>SUM(K$346:K349)</f>
        <v>1599.36</v>
      </c>
      <c r="X349" s="178">
        <f t="shared" ref="X349:X354" si="549">((W349/W348)-1)*100</f>
        <v>31.954952353450761</v>
      </c>
      <c r="Y349" s="207">
        <f t="shared" ref="Y349:Y354" si="550">((W349/W337)-1)*100</f>
        <v>3.102699148417698</v>
      </c>
      <c r="Z349" s="178">
        <f>SUM(H$346:H349)</f>
        <v>92142.400000000009</v>
      </c>
      <c r="AA349" s="178">
        <f t="shared" si="533"/>
        <v>29.883032197861368</v>
      </c>
      <c r="AB349" s="229">
        <f t="shared" si="545"/>
        <v>9.6037062073882851</v>
      </c>
      <c r="AC349" s="178">
        <f>SUM(N$346:N349)</f>
        <v>100233.90000000001</v>
      </c>
      <c r="AD349" s="178">
        <f t="shared" si="534"/>
        <v>28.845118074506935</v>
      </c>
      <c r="AE349" s="178">
        <f t="shared" si="546"/>
        <v>11.777809126437377</v>
      </c>
      <c r="AF349" s="234"/>
    </row>
    <row r="350" spans="1:32" s="60" customFormat="1" ht="12" customHeight="1">
      <c r="A350" s="624"/>
      <c r="B350" s="301">
        <v>5</v>
      </c>
      <c r="C350" s="45" t="s">
        <v>25</v>
      </c>
      <c r="D350" s="319" t="s">
        <v>127</v>
      </c>
      <c r="E350" s="61">
        <v>762.7</v>
      </c>
      <c r="F350" s="178">
        <f t="shared" si="535"/>
        <v>20.47640861200184</v>
      </c>
      <c r="G350" s="229">
        <f t="shared" si="536"/>
        <v>-12.918878803448075</v>
      </c>
      <c r="H350" s="178">
        <v>24937.1</v>
      </c>
      <c r="I350" s="178">
        <f t="shared" si="537"/>
        <v>17.628939895659389</v>
      </c>
      <c r="J350" s="226">
        <f t="shared" si="538"/>
        <v>12.292961105372214</v>
      </c>
      <c r="K350" s="155">
        <v>454.31</v>
      </c>
      <c r="L350" s="178">
        <f t="shared" si="539"/>
        <v>17.298804575146519</v>
      </c>
      <c r="M350" s="229">
        <f t="shared" si="540"/>
        <v>5.169220797259122</v>
      </c>
      <c r="N350" s="178">
        <v>26957.3</v>
      </c>
      <c r="O350" s="178">
        <f t="shared" si="541"/>
        <v>20.131641101970608</v>
      </c>
      <c r="P350" s="226">
        <f t="shared" si="542"/>
        <v>17.242252146539649</v>
      </c>
      <c r="Q350" s="229">
        <f t="shared" si="547"/>
        <v>167.88096233849134</v>
      </c>
      <c r="R350" s="229">
        <f t="shared" si="548"/>
        <v>92.505926038586949</v>
      </c>
      <c r="S350" s="204"/>
      <c r="T350" s="183">
        <f>SUM(E$346:E350)</f>
        <v>3563.08</v>
      </c>
      <c r="U350" s="178">
        <f t="shared" si="543"/>
        <v>27.235589455716713</v>
      </c>
      <c r="V350" s="229">
        <f t="shared" si="544"/>
        <v>-2.8323343168963788</v>
      </c>
      <c r="W350" s="178">
        <f>SUM(K$346:K350)</f>
        <v>2053.67</v>
      </c>
      <c r="X350" s="178">
        <f t="shared" si="549"/>
        <v>28.405737294917976</v>
      </c>
      <c r="Y350" s="207">
        <f t="shared" si="550"/>
        <v>3.5528259740521762</v>
      </c>
      <c r="Z350" s="178">
        <f>SUM(H$346:H350)</f>
        <v>117079.5</v>
      </c>
      <c r="AA350" s="178">
        <f t="shared" si="533"/>
        <v>27.063653649134366</v>
      </c>
      <c r="AB350" s="229">
        <f t="shared" si="545"/>
        <v>10.165647197242421</v>
      </c>
      <c r="AC350" s="178">
        <f>SUM(N$346:N350)</f>
        <v>127191.20000000001</v>
      </c>
      <c r="AD350" s="178">
        <f t="shared" si="534"/>
        <v>26.894394012404987</v>
      </c>
      <c r="AE350" s="178">
        <f t="shared" si="546"/>
        <v>12.892997105496651</v>
      </c>
      <c r="AF350" s="234"/>
    </row>
    <row r="351" spans="1:32" s="60" customFormat="1" ht="12" customHeight="1">
      <c r="A351" s="624"/>
      <c r="B351" s="301">
        <v>6</v>
      </c>
      <c r="C351" s="93" t="s">
        <v>26</v>
      </c>
      <c r="D351" s="320" t="s">
        <v>128</v>
      </c>
      <c r="E351" s="68">
        <v>846.49</v>
      </c>
      <c r="F351" s="179">
        <f t="shared" si="535"/>
        <v>10.985970892880559</v>
      </c>
      <c r="G351" s="231">
        <f t="shared" si="536"/>
        <v>5.7623349200994545</v>
      </c>
      <c r="H351" s="179">
        <v>24232.799999999999</v>
      </c>
      <c r="I351" s="179">
        <f t="shared" si="537"/>
        <v>-2.8243059537797044</v>
      </c>
      <c r="J351" s="227">
        <f t="shared" si="538"/>
        <v>6.1081082974572043</v>
      </c>
      <c r="K351" s="156">
        <v>378.45</v>
      </c>
      <c r="L351" s="179">
        <f t="shared" si="539"/>
        <v>-16.697849486033768</v>
      </c>
      <c r="M351" s="231">
        <f t="shared" si="540"/>
        <v>-11.531628407125149</v>
      </c>
      <c r="N351" s="179">
        <v>25508.799999999999</v>
      </c>
      <c r="O351" s="179">
        <f t="shared" si="541"/>
        <v>-5.3733126092004753</v>
      </c>
      <c r="P351" s="227">
        <f t="shared" si="542"/>
        <v>5.7478373736490118</v>
      </c>
      <c r="Q351" s="231">
        <f t="shared" si="547"/>
        <v>223.67287620557539</v>
      </c>
      <c r="R351" s="231">
        <f t="shared" si="548"/>
        <v>94.997804679169533</v>
      </c>
      <c r="S351" s="204"/>
      <c r="T351" s="181">
        <f>SUM(E$346:E351)</f>
        <v>4409.57</v>
      </c>
      <c r="U351" s="179">
        <f t="shared" si="543"/>
        <v>23.757254959192608</v>
      </c>
      <c r="V351" s="231">
        <f t="shared" si="544"/>
        <v>-1.2925004085232672</v>
      </c>
      <c r="W351" s="179">
        <f>SUM(K$346:K351)</f>
        <v>2432.12</v>
      </c>
      <c r="X351" s="179">
        <f t="shared" si="549"/>
        <v>18.427985021936323</v>
      </c>
      <c r="Y351" s="212">
        <f t="shared" si="550"/>
        <v>0.87640346911435074</v>
      </c>
      <c r="Z351" s="179">
        <f>SUM(H$346:H351)</f>
        <v>141312.29999999999</v>
      </c>
      <c r="AA351" s="179">
        <f t="shared" ref="AA351:AA356" si="551">(Z351/Z350-1)*100</f>
        <v>20.697731028916234</v>
      </c>
      <c r="AB351" s="231">
        <f t="shared" si="545"/>
        <v>9.4479432122274165</v>
      </c>
      <c r="AC351" s="179">
        <f>SUM(N$346:N351)</f>
        <v>152700</v>
      </c>
      <c r="AD351" s="179">
        <f t="shared" ref="AD351:AD356" si="552">(AC351/AC350-1)*100</f>
        <v>20.055475536043367</v>
      </c>
      <c r="AE351" s="179">
        <f t="shared" si="546"/>
        <v>11.632958435693986</v>
      </c>
      <c r="AF351" s="234"/>
    </row>
    <row r="352" spans="1:32" s="60" customFormat="1" ht="12" customHeight="1">
      <c r="A352" s="624"/>
      <c r="B352" s="301">
        <v>7</v>
      </c>
      <c r="C352" s="45" t="s">
        <v>27</v>
      </c>
      <c r="D352" s="319" t="s">
        <v>129</v>
      </c>
      <c r="E352" s="61">
        <v>508.78</v>
      </c>
      <c r="F352" s="178">
        <f t="shared" ref="F352:F357" si="553">((E352/E351)-1)*100</f>
        <v>-39.895332490637813</v>
      </c>
      <c r="G352" s="229">
        <f t="shared" ref="G352:G357" si="554">((E352/E340)-1)*100</f>
        <v>-3.5049121875355693</v>
      </c>
      <c r="H352" s="178">
        <v>22201</v>
      </c>
      <c r="I352" s="178">
        <f t="shared" ref="I352:I357" si="555">((H352/H351)-1)*100</f>
        <v>-8.3845036479482378</v>
      </c>
      <c r="J352" s="226">
        <f t="shared" ref="J352:J357" si="556">((H352/H340)-1)*100</f>
        <v>0.20889453804877611</v>
      </c>
      <c r="K352" s="155">
        <v>279.27999999999997</v>
      </c>
      <c r="L352" s="178">
        <f t="shared" ref="L352:L357" si="557">((K352/K351)-1)*100</f>
        <v>-26.204254194741715</v>
      </c>
      <c r="M352" s="229">
        <f t="shared" ref="M352:M357" si="558">((K352/K340)-1)*100</f>
        <v>5.103116062020141</v>
      </c>
      <c r="N352" s="178">
        <v>24511.599999999999</v>
      </c>
      <c r="O352" s="178">
        <f t="shared" ref="O352:O357" si="559">((N352/N351)-1)*100</f>
        <v>-3.9092391645236146</v>
      </c>
      <c r="P352" s="226">
        <f t="shared" ref="P352:P357" si="560">((N352/N340)-1)*100</f>
        <v>11.457704312144855</v>
      </c>
      <c r="Q352" s="229">
        <f t="shared" si="547"/>
        <v>182.17559438556287</v>
      </c>
      <c r="R352" s="229">
        <f t="shared" si="548"/>
        <v>90.573442778113218</v>
      </c>
      <c r="S352" s="204"/>
      <c r="T352" s="183">
        <f>SUM(E$346:E352)</f>
        <v>4918.3499999999995</v>
      </c>
      <c r="U352" s="178">
        <f t="shared" si="543"/>
        <v>11.538086480087628</v>
      </c>
      <c r="V352" s="229">
        <f t="shared" si="544"/>
        <v>-1.5260572982258913</v>
      </c>
      <c r="W352" s="178">
        <f>SUM(K$346:K352)</f>
        <v>2711.3999999999996</v>
      </c>
      <c r="X352" s="178">
        <f t="shared" si="549"/>
        <v>11.482986036873166</v>
      </c>
      <c r="Y352" s="207">
        <f t="shared" si="550"/>
        <v>1.2959939627378292</v>
      </c>
      <c r="Z352" s="178">
        <f>SUM(H$346:H352)</f>
        <v>163513.29999999999</v>
      </c>
      <c r="AA352" s="178">
        <f t="shared" si="551"/>
        <v>15.710592779255595</v>
      </c>
      <c r="AB352" s="229">
        <f t="shared" si="545"/>
        <v>8.0947954573204797</v>
      </c>
      <c r="AC352" s="178">
        <f>SUM(N$346:N352)</f>
        <v>177211.6</v>
      </c>
      <c r="AD352" s="178">
        <f t="shared" si="552"/>
        <v>16.052128356254091</v>
      </c>
      <c r="AE352" s="178">
        <f t="shared" si="546"/>
        <v>11.608684753815668</v>
      </c>
      <c r="AF352" s="234"/>
    </row>
    <row r="353" spans="1:32" s="60" customFormat="1" ht="12" customHeight="1">
      <c r="A353" s="624"/>
      <c r="B353" s="301">
        <v>8</v>
      </c>
      <c r="C353" s="45" t="s">
        <v>28</v>
      </c>
      <c r="D353" s="319" t="s">
        <v>130</v>
      </c>
      <c r="E353" s="61">
        <v>502.62</v>
      </c>
      <c r="F353" s="178">
        <f t="shared" si="553"/>
        <v>-1.2107394158575313</v>
      </c>
      <c r="G353" s="229">
        <f t="shared" si="554"/>
        <v>-21.717596486309688</v>
      </c>
      <c r="H353" s="178">
        <v>18824.8</v>
      </c>
      <c r="I353" s="178">
        <f t="shared" si="555"/>
        <v>-15.207423089050042</v>
      </c>
      <c r="J353" s="226">
        <f t="shared" si="556"/>
        <v>8.477592296251558</v>
      </c>
      <c r="K353" s="155">
        <v>250.71</v>
      </c>
      <c r="L353" s="178">
        <f t="shared" si="557"/>
        <v>-10.229876826124308</v>
      </c>
      <c r="M353" s="229">
        <f t="shared" si="558"/>
        <v>-27.389365152919364</v>
      </c>
      <c r="N353" s="178">
        <v>22052.9</v>
      </c>
      <c r="O353" s="178">
        <f t="shared" si="559"/>
        <v>-10.03076094583788</v>
      </c>
      <c r="P353" s="226">
        <f t="shared" si="560"/>
        <v>9.9655586288674325</v>
      </c>
      <c r="Q353" s="229">
        <f t="shared" si="547"/>
        <v>200.47864066052412</v>
      </c>
      <c r="R353" s="229">
        <f t="shared" si="548"/>
        <v>85.362015879997628</v>
      </c>
      <c r="S353" s="204"/>
      <c r="T353" s="183">
        <f>SUM(E$346:E353)</f>
        <v>5420.9699999999993</v>
      </c>
      <c r="U353" s="178">
        <f t="shared" si="543"/>
        <v>10.219280856384771</v>
      </c>
      <c r="V353" s="229">
        <f t="shared" si="544"/>
        <v>-3.8260449949704234</v>
      </c>
      <c r="W353" s="178">
        <f>SUM(K$346:K353)</f>
        <v>2962.1099999999997</v>
      </c>
      <c r="X353" s="178">
        <f t="shared" si="549"/>
        <v>9.2465147156450591</v>
      </c>
      <c r="Y353" s="207">
        <f t="shared" si="550"/>
        <v>-1.9814757825141749</v>
      </c>
      <c r="Z353" s="178">
        <f>SUM(H$346:H353)</f>
        <v>182338.09999999998</v>
      </c>
      <c r="AA353" s="178">
        <f t="shared" si="551"/>
        <v>11.512702636421611</v>
      </c>
      <c r="AB353" s="229">
        <f t="shared" si="545"/>
        <v>8.1341907458608809</v>
      </c>
      <c r="AC353" s="178">
        <f>SUM(N$346:N353)</f>
        <v>199264.5</v>
      </c>
      <c r="AD353" s="178">
        <f t="shared" si="552"/>
        <v>12.444388516327365</v>
      </c>
      <c r="AE353" s="178">
        <f t="shared" si="546"/>
        <v>11.4244250400805</v>
      </c>
      <c r="AF353" s="234"/>
    </row>
    <row r="354" spans="1:32" s="60" customFormat="1" ht="12" customHeight="1">
      <c r="A354" s="624"/>
      <c r="B354" s="301">
        <v>9</v>
      </c>
      <c r="C354" s="93" t="s">
        <v>29</v>
      </c>
      <c r="D354" s="320" t="s">
        <v>131</v>
      </c>
      <c r="E354" s="68">
        <v>589.97</v>
      </c>
      <c r="F354" s="179">
        <f t="shared" si="553"/>
        <v>17.378934383828735</v>
      </c>
      <c r="G354" s="231">
        <f t="shared" si="554"/>
        <v>-19.070220441981366</v>
      </c>
      <c r="H354" s="179">
        <v>22958.1</v>
      </c>
      <c r="I354" s="179">
        <f t="shared" si="555"/>
        <v>21.95667417449323</v>
      </c>
      <c r="J354" s="227">
        <f t="shared" si="556"/>
        <v>6.2318266538091915</v>
      </c>
      <c r="K354" s="156">
        <v>380.19</v>
      </c>
      <c r="L354" s="179">
        <f t="shared" si="557"/>
        <v>51.645327270551618</v>
      </c>
      <c r="M354" s="231">
        <f t="shared" si="558"/>
        <v>-3.8832006067501035</v>
      </c>
      <c r="N354" s="179">
        <v>25584.2</v>
      </c>
      <c r="O354" s="179">
        <f t="shared" si="559"/>
        <v>16.012859986668417</v>
      </c>
      <c r="P354" s="227">
        <f t="shared" si="560"/>
        <v>8.8203143276408547</v>
      </c>
      <c r="Q354" s="231">
        <f t="shared" si="547"/>
        <v>155.17767432073438</v>
      </c>
      <c r="R354" s="231">
        <f t="shared" si="548"/>
        <v>89.735461730286644</v>
      </c>
      <c r="S354" s="204"/>
      <c r="T354" s="181">
        <f>SUM(E$346:E354)</f>
        <v>6010.94</v>
      </c>
      <c r="U354" s="179">
        <f t="shared" ref="U354:U359" si="561">((T354/T353)-1)*100</f>
        <v>10.883107635718336</v>
      </c>
      <c r="V354" s="231">
        <f t="shared" ref="V354:V359" si="562">((T354/T342)-1)*100</f>
        <v>-5.5718060456012353</v>
      </c>
      <c r="W354" s="179">
        <f>SUM(K$346:K354)</f>
        <v>3342.2999999999997</v>
      </c>
      <c r="X354" s="179">
        <f t="shared" si="549"/>
        <v>12.835107406544655</v>
      </c>
      <c r="Y354" s="212">
        <f t="shared" si="550"/>
        <v>-2.2015835952176155</v>
      </c>
      <c r="Z354" s="179">
        <f>SUM(H$346:H354)</f>
        <v>205296.19999999998</v>
      </c>
      <c r="AA354" s="179">
        <f t="shared" si="551"/>
        <v>12.590950547362301</v>
      </c>
      <c r="AB354" s="231">
        <f t="shared" ref="AB354:AB359" si="563">(Z354/Z342-1)*100</f>
        <v>7.9180741045551395</v>
      </c>
      <c r="AC354" s="179">
        <f>SUM(N$346:N354)</f>
        <v>224848.7</v>
      </c>
      <c r="AD354" s="179">
        <f t="shared" si="552"/>
        <v>12.839316586747774</v>
      </c>
      <c r="AE354" s="179">
        <f t="shared" ref="AE354:AE359" si="564">(AC354/AC342-1)*100</f>
        <v>11.121851881449363</v>
      </c>
      <c r="AF354" s="234"/>
    </row>
    <row r="355" spans="1:32" s="60" customFormat="1" ht="12" customHeight="1">
      <c r="A355" s="624"/>
      <c r="B355" s="301">
        <v>10</v>
      </c>
      <c r="C355" s="45" t="s">
        <v>30</v>
      </c>
      <c r="D355" s="319" t="s">
        <v>132</v>
      </c>
      <c r="E355" s="61">
        <v>749.64</v>
      </c>
      <c r="F355" s="178">
        <f t="shared" si="553"/>
        <v>27.064088004474797</v>
      </c>
      <c r="G355" s="229">
        <f t="shared" si="554"/>
        <v>0.83260474813369179</v>
      </c>
      <c r="H355" s="178">
        <v>24543.1</v>
      </c>
      <c r="I355" s="178">
        <f t="shared" si="555"/>
        <v>6.9038814187585285</v>
      </c>
      <c r="J355" s="226">
        <f t="shared" si="556"/>
        <v>12.796824072048473</v>
      </c>
      <c r="K355" s="155">
        <v>393.06</v>
      </c>
      <c r="L355" s="178">
        <f t="shared" si="557"/>
        <v>3.3851495304979107</v>
      </c>
      <c r="M355" s="229">
        <f t="shared" si="558"/>
        <v>-0.90757827862654183</v>
      </c>
      <c r="N355" s="178">
        <v>27246.799999999999</v>
      </c>
      <c r="O355" s="178">
        <f t="shared" si="559"/>
        <v>6.4985420689331663</v>
      </c>
      <c r="P355" s="226">
        <f t="shared" si="560"/>
        <v>15.284500558507919</v>
      </c>
      <c r="Q355" s="229">
        <f t="shared" ref="Q355:Q360" si="565">E355/K355*100</f>
        <v>190.71897420241183</v>
      </c>
      <c r="R355" s="229">
        <f t="shared" ref="R355:R360" si="566">(H355/N355)*100</f>
        <v>90.076999867874392</v>
      </c>
      <c r="S355" s="204"/>
      <c r="T355" s="183">
        <f>SUM(E$346:E355)</f>
        <v>6760.58</v>
      </c>
      <c r="U355" s="178">
        <f t="shared" si="561"/>
        <v>12.471260734593926</v>
      </c>
      <c r="V355" s="229">
        <f t="shared" si="562"/>
        <v>-4.9020476658691026</v>
      </c>
      <c r="W355" s="178">
        <f>SUM(K$346:K355)</f>
        <v>3735.3599999999997</v>
      </c>
      <c r="X355" s="178">
        <f t="shared" ref="X355:X360" si="567">((W355/W354)-1)*100</f>
        <v>11.760165155731084</v>
      </c>
      <c r="Y355" s="207">
        <f t="shared" ref="Y355:Y360" si="568">((W355/W343)-1)*100</f>
        <v>-2.0670127418593753</v>
      </c>
      <c r="Z355" s="178">
        <f>SUM(H$346:H355)</f>
        <v>229839.3</v>
      </c>
      <c r="AA355" s="178">
        <f t="shared" si="551"/>
        <v>11.95497042809366</v>
      </c>
      <c r="AB355" s="229">
        <f t="shared" si="563"/>
        <v>8.4188247427757332</v>
      </c>
      <c r="AC355" s="178">
        <f>SUM(N$346:N355)</f>
        <v>252095.5</v>
      </c>
      <c r="AD355" s="178">
        <f t="shared" si="552"/>
        <v>12.117837461368453</v>
      </c>
      <c r="AE355" s="178">
        <f t="shared" si="564"/>
        <v>11.557210244666006</v>
      </c>
      <c r="AF355" s="234"/>
    </row>
    <row r="356" spans="1:32" s="60" customFormat="1" ht="12" customHeight="1">
      <c r="A356" s="624"/>
      <c r="B356" s="301">
        <v>11</v>
      </c>
      <c r="C356" s="45" t="s">
        <v>31</v>
      </c>
      <c r="D356" s="319" t="s">
        <v>135</v>
      </c>
      <c r="E356" s="61">
        <v>758.23</v>
      </c>
      <c r="F356" s="178">
        <f t="shared" si="553"/>
        <v>1.1458833573448679</v>
      </c>
      <c r="G356" s="229">
        <f t="shared" si="554"/>
        <v>-0.86034439926254702</v>
      </c>
      <c r="H356" s="178">
        <v>25119.8</v>
      </c>
      <c r="I356" s="178">
        <f t="shared" si="555"/>
        <v>2.349743919879721</v>
      </c>
      <c r="J356" s="226">
        <f t="shared" si="556"/>
        <v>6.7732707650586699</v>
      </c>
      <c r="K356" s="155">
        <v>392.14</v>
      </c>
      <c r="L356" s="178">
        <f t="shared" si="557"/>
        <v>-0.23406095761461243</v>
      </c>
      <c r="M356" s="229">
        <f t="shared" si="558"/>
        <v>-6.9346876779950666</v>
      </c>
      <c r="N356" s="178">
        <v>27107.1</v>
      </c>
      <c r="O356" s="178">
        <f t="shared" si="559"/>
        <v>-0.51272075986905641</v>
      </c>
      <c r="P356" s="226">
        <f t="shared" si="560"/>
        <v>9.5004532373751829</v>
      </c>
      <c r="Q356" s="229">
        <f t="shared" si="565"/>
        <v>193.35696434946703</v>
      </c>
      <c r="R356" s="229">
        <f t="shared" si="566"/>
        <v>92.668710411663369</v>
      </c>
      <c r="S356" s="204"/>
      <c r="T356" s="183">
        <f>SUM(E$346:E356)</f>
        <v>7518.8099999999995</v>
      </c>
      <c r="U356" s="178">
        <f t="shared" si="561"/>
        <v>11.2154578453328</v>
      </c>
      <c r="V356" s="229">
        <f t="shared" si="562"/>
        <v>-4.5094667432066693</v>
      </c>
      <c r="W356" s="178">
        <f>SUM(K$346:K356)</f>
        <v>4127.5</v>
      </c>
      <c r="X356" s="178">
        <f t="shared" si="567"/>
        <v>10.498051057997104</v>
      </c>
      <c r="Y356" s="207">
        <f t="shared" si="568"/>
        <v>-2.5512565044527591</v>
      </c>
      <c r="Z356" s="178">
        <f>SUM(H$346:H356)</f>
        <v>254959.09999999998</v>
      </c>
      <c r="AA356" s="178">
        <f t="shared" si="551"/>
        <v>10.92928842021359</v>
      </c>
      <c r="AB356" s="229">
        <f t="shared" si="563"/>
        <v>8.2544477636478106</v>
      </c>
      <c r="AC356" s="178">
        <f>SUM(N$346:N356)</f>
        <v>279202.59999999998</v>
      </c>
      <c r="AD356" s="178">
        <f t="shared" si="552"/>
        <v>10.752710778256635</v>
      </c>
      <c r="AE356" s="178">
        <f t="shared" si="564"/>
        <v>11.354144319769111</v>
      </c>
      <c r="AF356" s="234"/>
    </row>
    <row r="357" spans="1:32" s="60" customFormat="1" ht="12" customHeight="1">
      <c r="A357" s="625"/>
      <c r="B357" s="302">
        <v>12</v>
      </c>
      <c r="C357" s="93" t="s">
        <v>32</v>
      </c>
      <c r="D357" s="320" t="s">
        <v>134</v>
      </c>
      <c r="E357" s="68">
        <v>587.12</v>
      </c>
      <c r="F357" s="179">
        <f t="shared" si="553"/>
        <v>-22.567031111931733</v>
      </c>
      <c r="G357" s="231">
        <f t="shared" si="554"/>
        <v>4.2212518195050786</v>
      </c>
      <c r="H357" s="179">
        <v>21183.7</v>
      </c>
      <c r="I357" s="179">
        <f t="shared" si="555"/>
        <v>-15.669312653763157</v>
      </c>
      <c r="J357" s="227">
        <f t="shared" si="556"/>
        <v>1.4787537826329356</v>
      </c>
      <c r="K357" s="156">
        <v>341.72</v>
      </c>
      <c r="L357" s="179">
        <f t="shared" si="557"/>
        <v>-12.85765287907379</v>
      </c>
      <c r="M357" s="231">
        <f t="shared" si="558"/>
        <v>11.400162999185003</v>
      </c>
      <c r="N357" s="179">
        <v>23228.400000000001</v>
      </c>
      <c r="O357" s="179">
        <f t="shared" si="559"/>
        <v>-14.30879732616177</v>
      </c>
      <c r="P357" s="227">
        <f t="shared" si="560"/>
        <v>0.79714641544477161</v>
      </c>
      <c r="Q357" s="231">
        <f t="shared" si="565"/>
        <v>171.81318038159895</v>
      </c>
      <c r="R357" s="231">
        <f t="shared" si="566"/>
        <v>91.197413511046818</v>
      </c>
      <c r="S357" s="204"/>
      <c r="T357" s="181">
        <f>SUM(E$346:E357)</f>
        <v>8105.9299999999994</v>
      </c>
      <c r="U357" s="179">
        <f t="shared" si="561"/>
        <v>7.8086824909792796</v>
      </c>
      <c r="V357" s="231">
        <f t="shared" si="562"/>
        <v>-3.9265303026352449</v>
      </c>
      <c r="W357" s="179">
        <f>SUM(K$346:K357)</f>
        <v>4469.22</v>
      </c>
      <c r="X357" s="179">
        <f t="shared" si="567"/>
        <v>8.2791035735917617</v>
      </c>
      <c r="Y357" s="212">
        <f t="shared" si="568"/>
        <v>-1.6090931706554401</v>
      </c>
      <c r="Z357" s="179">
        <f>SUM(H$346:H357)</f>
        <v>276142.8</v>
      </c>
      <c r="AA357" s="179">
        <f t="shared" ref="AA357:AA362" si="569">(Z357/Z356-1)*100</f>
        <v>8.3086659781902217</v>
      </c>
      <c r="AB357" s="231">
        <f t="shared" si="563"/>
        <v>7.7027849823105843</v>
      </c>
      <c r="AC357" s="179">
        <f>SUM(N$346:N357)</f>
        <v>302431</v>
      </c>
      <c r="AD357" s="179">
        <f t="shared" ref="AD357:AD362" si="570">(AC357/AC356-1)*100</f>
        <v>8.3195500328435479</v>
      </c>
      <c r="AE357" s="179">
        <f t="shared" si="564"/>
        <v>10.465532716379865</v>
      </c>
      <c r="AF357" s="234"/>
    </row>
    <row r="358" spans="1:32" s="60" customFormat="1" ht="12" customHeight="1">
      <c r="A358" s="639">
        <v>2018</v>
      </c>
      <c r="B358" s="303">
        <v>1</v>
      </c>
      <c r="C358" s="152" t="s">
        <v>21</v>
      </c>
      <c r="D358" s="318" t="s">
        <v>136</v>
      </c>
      <c r="E358" s="61">
        <v>701.7</v>
      </c>
      <c r="F358" s="178">
        <f t="shared" ref="F358:F363" si="571">((E358/E357)-1)*100</f>
        <v>19.515601580596819</v>
      </c>
      <c r="G358" s="229">
        <f t="shared" ref="G358:G363" si="572">((E358/E346)-1)*100</f>
        <v>5.5505415162454996</v>
      </c>
      <c r="H358" s="178">
        <v>23005.1</v>
      </c>
      <c r="I358" s="178">
        <f t="shared" ref="I358:I363" si="573">((H358/H357)-1)*100</f>
        <v>8.5981202528359049</v>
      </c>
      <c r="J358" s="226">
        <f t="shared" ref="J358:J363" si="574">((H358/H346)-1)*100</f>
        <v>4.0521592821088026</v>
      </c>
      <c r="K358" s="155">
        <v>386.99</v>
      </c>
      <c r="L358" s="178">
        <f t="shared" ref="L358:L363" si="575">((K358/K357)-1)*100</f>
        <v>13.247688165749727</v>
      </c>
      <c r="M358" s="229">
        <f t="shared" ref="M358:M363" si="576">((K358/K346)-1)*100</f>
        <v>2.1566971120849043</v>
      </c>
      <c r="N358" s="178">
        <v>27312.6</v>
      </c>
      <c r="O358" s="178">
        <f t="shared" ref="O358:O363" si="577">((N358/N357)-1)*100</f>
        <v>17.582786588830899</v>
      </c>
      <c r="P358" s="226">
        <f t="shared" ref="P358:P363" si="578">((N358/N346)-1)*100</f>
        <v>9.1822702633556741</v>
      </c>
      <c r="Q358" s="229">
        <f t="shared" si="565"/>
        <v>181.32251479366391</v>
      </c>
      <c r="R358" s="229">
        <f t="shared" si="566"/>
        <v>84.228890695137039</v>
      </c>
      <c r="S358" s="204"/>
      <c r="T358" s="183">
        <f>SUM(E$358:E358)</f>
        <v>701.7</v>
      </c>
      <c r="U358" s="178">
        <f t="shared" si="561"/>
        <v>-91.343374541847751</v>
      </c>
      <c r="V358" s="229">
        <f t="shared" si="562"/>
        <v>5.5505415162454996</v>
      </c>
      <c r="W358" s="178">
        <f>SUM(K$358:K358)</f>
        <v>386.99</v>
      </c>
      <c r="X358" s="178">
        <f t="shared" si="567"/>
        <v>-91.340994625460368</v>
      </c>
      <c r="Y358" s="207">
        <f t="shared" si="568"/>
        <v>2.1566971120849043</v>
      </c>
      <c r="Z358" s="178">
        <f>SUM(H$358:H358)</f>
        <v>23005.1</v>
      </c>
      <c r="AA358" s="178">
        <f t="shared" si="569"/>
        <v>-91.669129160709602</v>
      </c>
      <c r="AB358" s="229">
        <f t="shared" si="563"/>
        <v>4.0521592821088026</v>
      </c>
      <c r="AC358" s="178">
        <f>SUM(N$358:N358)</f>
        <v>27312.6</v>
      </c>
      <c r="AD358" s="178">
        <f t="shared" si="570"/>
        <v>-90.968981354424656</v>
      </c>
      <c r="AE358" s="178">
        <f t="shared" si="564"/>
        <v>9.1822702633556741</v>
      </c>
      <c r="AF358" s="234"/>
    </row>
    <row r="359" spans="1:32" s="60" customFormat="1" ht="12" customHeight="1">
      <c r="A359" s="645"/>
      <c r="B359" s="301">
        <v>2</v>
      </c>
      <c r="C359" s="45" t="s">
        <v>22</v>
      </c>
      <c r="D359" s="319" t="s">
        <v>137</v>
      </c>
      <c r="E359" s="61">
        <v>782.66</v>
      </c>
      <c r="F359" s="178">
        <f t="shared" si="571"/>
        <v>11.537694171298263</v>
      </c>
      <c r="G359" s="229">
        <f t="shared" si="572"/>
        <v>10.955796875443014</v>
      </c>
      <c r="H359" s="178">
        <v>22714.9</v>
      </c>
      <c r="I359" s="178">
        <f t="shared" si="573"/>
        <v>-1.2614594155208936</v>
      </c>
      <c r="J359" s="226">
        <f t="shared" si="574"/>
        <v>2.159687335561089</v>
      </c>
      <c r="K359" s="155">
        <v>417.36</v>
      </c>
      <c r="L359" s="178">
        <f t="shared" si="575"/>
        <v>7.8477480038243952</v>
      </c>
      <c r="M359" s="229">
        <f t="shared" si="576"/>
        <v>5.4392036985574599</v>
      </c>
      <c r="N359" s="178">
        <v>25093.599999999999</v>
      </c>
      <c r="O359" s="178">
        <f t="shared" si="577"/>
        <v>-8.1244553795684062</v>
      </c>
      <c r="P359" s="226">
        <f t="shared" si="578"/>
        <v>1.5606281366359109</v>
      </c>
      <c r="Q359" s="229">
        <f t="shared" si="565"/>
        <v>187.5263561433774</v>
      </c>
      <c r="R359" s="229">
        <f t="shared" si="566"/>
        <v>90.520690534638319</v>
      </c>
      <c r="S359" s="204"/>
      <c r="T359" s="183">
        <f>SUM(E$358:E359)</f>
        <v>1484.3600000000001</v>
      </c>
      <c r="U359" s="178">
        <f t="shared" si="561"/>
        <v>111.53769417129826</v>
      </c>
      <c r="V359" s="229">
        <f t="shared" si="562"/>
        <v>8.3332116948138477</v>
      </c>
      <c r="W359" s="178">
        <f>SUM(K$358:K359)</f>
        <v>804.35</v>
      </c>
      <c r="X359" s="178">
        <f t="shared" si="567"/>
        <v>107.84774800382438</v>
      </c>
      <c r="Y359" s="207">
        <f t="shared" si="568"/>
        <v>3.8339895436648952</v>
      </c>
      <c r="Z359" s="178">
        <f>SUM(H$358:H359)</f>
        <v>45720</v>
      </c>
      <c r="AA359" s="178">
        <f t="shared" si="569"/>
        <v>98.738540584479111</v>
      </c>
      <c r="AB359" s="229">
        <f t="shared" si="563"/>
        <v>3.1032453167177509</v>
      </c>
      <c r="AC359" s="178">
        <f>SUM(N$358:N359)</f>
        <v>52406.2</v>
      </c>
      <c r="AD359" s="178">
        <f t="shared" si="570"/>
        <v>91.875544620431597</v>
      </c>
      <c r="AE359" s="178">
        <f t="shared" si="564"/>
        <v>5.3950236909636518</v>
      </c>
      <c r="AF359" s="234"/>
    </row>
    <row r="360" spans="1:32" s="60" customFormat="1" ht="12" customHeight="1">
      <c r="A360" s="645"/>
      <c r="B360" s="301">
        <v>3</v>
      </c>
      <c r="C360" s="93" t="s">
        <v>23</v>
      </c>
      <c r="D360" s="320" t="s">
        <v>138</v>
      </c>
      <c r="E360" s="68">
        <v>809.92</v>
      </c>
      <c r="F360" s="179">
        <f t="shared" si="571"/>
        <v>3.4829938926225879</v>
      </c>
      <c r="G360" s="231">
        <f t="shared" si="572"/>
        <v>1.6045061658700455</v>
      </c>
      <c r="H360" s="179">
        <v>25148.2</v>
      </c>
      <c r="I360" s="179">
        <f t="shared" si="573"/>
        <v>10.712351804322262</v>
      </c>
      <c r="J360" s="227">
        <f t="shared" si="574"/>
        <v>-5.4532740321895474</v>
      </c>
      <c r="K360" s="156">
        <v>446.3</v>
      </c>
      <c r="L360" s="179">
        <f t="shared" si="575"/>
        <v>6.9340617212957589</v>
      </c>
      <c r="M360" s="231">
        <f t="shared" si="576"/>
        <v>2.0347508001829162</v>
      </c>
      <c r="N360" s="179">
        <v>26429.7</v>
      </c>
      <c r="O360" s="179">
        <f t="shared" si="577"/>
        <v>5.3244652022826688</v>
      </c>
      <c r="P360" s="227">
        <f t="shared" si="578"/>
        <v>-5.8452824139220816</v>
      </c>
      <c r="Q360" s="231">
        <f t="shared" si="565"/>
        <v>181.47434461124803</v>
      </c>
      <c r="R360" s="231">
        <f t="shared" si="566"/>
        <v>95.15128813418238</v>
      </c>
      <c r="S360" s="204"/>
      <c r="T360" s="181">
        <f>SUM(E$358:E360)</f>
        <v>2294.2800000000002</v>
      </c>
      <c r="U360" s="179">
        <f t="shared" ref="U360:U365" si="579">((T360/T359)-1)*100</f>
        <v>54.563582958312004</v>
      </c>
      <c r="V360" s="231">
        <f t="shared" ref="V360:V365" si="580">((T360/T348)-1)*100</f>
        <v>5.8584143477398376</v>
      </c>
      <c r="W360" s="179">
        <f>SUM(K$358:K360)</f>
        <v>1250.6500000000001</v>
      </c>
      <c r="X360" s="179">
        <f t="shared" si="567"/>
        <v>55.485795984335184</v>
      </c>
      <c r="Y360" s="212">
        <f t="shared" si="568"/>
        <v>3.1846871003671673</v>
      </c>
      <c r="Z360" s="179">
        <f>SUM(H$358:H360)</f>
        <v>70868.2</v>
      </c>
      <c r="AA360" s="179">
        <f t="shared" si="569"/>
        <v>55.004811898512671</v>
      </c>
      <c r="AB360" s="231">
        <f t="shared" ref="AB360:AB365" si="581">(Z360/Z348-1)*100</f>
        <v>-0.10487351746342188</v>
      </c>
      <c r="AC360" s="179">
        <f>SUM(N$358:N360)</f>
        <v>78835.899999999994</v>
      </c>
      <c r="AD360" s="179">
        <f t="shared" si="570"/>
        <v>50.432391587254941</v>
      </c>
      <c r="AE360" s="179">
        <f t="shared" ref="AE360:AE365" si="582">(AC360/AC348-1)*100</f>
        <v>1.3391761071854802</v>
      </c>
      <c r="AF360" s="234"/>
    </row>
    <row r="361" spans="1:32" s="60" customFormat="1" ht="12" customHeight="1">
      <c r="A361" s="645"/>
      <c r="B361" s="301">
        <v>4</v>
      </c>
      <c r="C361" s="45" t="s">
        <v>24</v>
      </c>
      <c r="D361" s="319" t="s">
        <v>139</v>
      </c>
      <c r="E361" s="61">
        <v>784.93</v>
      </c>
      <c r="F361" s="178">
        <f t="shared" si="571"/>
        <v>-3.085489924930862</v>
      </c>
      <c r="G361" s="229">
        <f t="shared" si="572"/>
        <v>23.987868640118769</v>
      </c>
      <c r="H361" s="178">
        <v>24396.3</v>
      </c>
      <c r="I361" s="178">
        <f t="shared" si="573"/>
        <v>-2.9898760149831838</v>
      </c>
      <c r="J361" s="226">
        <f t="shared" si="574"/>
        <v>15.077972433702215</v>
      </c>
      <c r="K361" s="155">
        <v>437.98</v>
      </c>
      <c r="L361" s="178">
        <f t="shared" si="575"/>
        <v>-1.864216894465609</v>
      </c>
      <c r="M361" s="229">
        <f t="shared" si="576"/>
        <v>13.082543698845894</v>
      </c>
      <c r="N361" s="178">
        <v>27087.3</v>
      </c>
      <c r="O361" s="178">
        <f t="shared" si="577"/>
        <v>2.488109967195995</v>
      </c>
      <c r="P361" s="226">
        <f t="shared" si="578"/>
        <v>20.710968903466153</v>
      </c>
      <c r="Q361" s="229">
        <f t="shared" ref="Q361:Q367" si="583">E361/K361*100</f>
        <v>179.21594593360425</v>
      </c>
      <c r="R361" s="229">
        <f t="shared" ref="R361:R367" si="584">(H361/N361)*100</f>
        <v>90.065455028740402</v>
      </c>
      <c r="S361" s="204"/>
      <c r="T361" s="183">
        <f>SUM(E$358:E361)</f>
        <v>3079.21</v>
      </c>
      <c r="U361" s="178">
        <f t="shared" si="579"/>
        <v>34.212476245270842</v>
      </c>
      <c r="V361" s="229">
        <f t="shared" si="580"/>
        <v>9.9568629971646736</v>
      </c>
      <c r="W361" s="178">
        <f>SUM(K$358:K361)</f>
        <v>1688.63</v>
      </c>
      <c r="X361" s="178">
        <f t="shared" ref="X361:X366" si="585">((W361/W360)-1)*100</f>
        <v>35.020189501459242</v>
      </c>
      <c r="Y361" s="207">
        <f t="shared" ref="Y361:Y366" si="586">((W361/W349)-1)*100</f>
        <v>5.5816076430572403</v>
      </c>
      <c r="Z361" s="178">
        <f>SUM(H$358:H361)</f>
        <v>95264.5</v>
      </c>
      <c r="AA361" s="178">
        <f t="shared" si="569"/>
        <v>34.424890148190592</v>
      </c>
      <c r="AB361" s="229">
        <f t="shared" si="581"/>
        <v>3.388342391776189</v>
      </c>
      <c r="AC361" s="178">
        <f>SUM(N$358:N361)</f>
        <v>105923.2</v>
      </c>
      <c r="AD361" s="178">
        <f t="shared" si="570"/>
        <v>34.359092748354492</v>
      </c>
      <c r="AE361" s="178">
        <f t="shared" si="582"/>
        <v>5.6760237803776814</v>
      </c>
      <c r="AF361" s="234"/>
    </row>
    <row r="362" spans="1:32" s="60" customFormat="1" ht="12" customHeight="1">
      <c r="A362" s="645"/>
      <c r="B362" s="301">
        <v>5</v>
      </c>
      <c r="C362" s="45" t="s">
        <v>25</v>
      </c>
      <c r="D362" s="319" t="s">
        <v>140</v>
      </c>
      <c r="E362" s="61">
        <v>891.32</v>
      </c>
      <c r="F362" s="178">
        <f t="shared" si="571"/>
        <v>13.554074885658608</v>
      </c>
      <c r="G362" s="229">
        <f t="shared" si="572"/>
        <v>16.863773436475672</v>
      </c>
      <c r="H362" s="178">
        <v>25607.9</v>
      </c>
      <c r="I362" s="178">
        <f t="shared" si="573"/>
        <v>4.9663268610404154</v>
      </c>
      <c r="J362" s="226">
        <f t="shared" si="574"/>
        <v>2.6899679593858306</v>
      </c>
      <c r="K362" s="155">
        <v>462.29</v>
      </c>
      <c r="L362" s="178">
        <f t="shared" si="575"/>
        <v>5.5504817571578657</v>
      </c>
      <c r="M362" s="229">
        <f t="shared" si="576"/>
        <v>1.756509872113754</v>
      </c>
      <c r="N362" s="178">
        <v>27615.200000000001</v>
      </c>
      <c r="O362" s="178">
        <f t="shared" si="577"/>
        <v>1.9488837942504444</v>
      </c>
      <c r="P362" s="226">
        <f t="shared" si="578"/>
        <v>2.4405263138370659</v>
      </c>
      <c r="Q362" s="229">
        <f t="shared" si="583"/>
        <v>192.80538190313439</v>
      </c>
      <c r="R362" s="229">
        <f t="shared" si="584"/>
        <v>92.731177032938376</v>
      </c>
      <c r="S362" s="204"/>
      <c r="T362" s="183">
        <f>SUM(E$358:E362)</f>
        <v>3970.53</v>
      </c>
      <c r="U362" s="178">
        <f t="shared" si="579"/>
        <v>28.946385598903611</v>
      </c>
      <c r="V362" s="229">
        <f t="shared" si="580"/>
        <v>11.435331230283929</v>
      </c>
      <c r="W362" s="178">
        <f>SUM(K$358:K362)</f>
        <v>2150.92</v>
      </c>
      <c r="X362" s="178">
        <f t="shared" si="585"/>
        <v>27.376630759846734</v>
      </c>
      <c r="Y362" s="207">
        <f t="shared" si="586"/>
        <v>4.7354248735191229</v>
      </c>
      <c r="Z362" s="178">
        <f>SUM(H$358:H362)</f>
        <v>120872.4</v>
      </c>
      <c r="AA362" s="178">
        <f t="shared" si="569"/>
        <v>26.880842286476071</v>
      </c>
      <c r="AB362" s="229">
        <f t="shared" si="581"/>
        <v>3.2395936094704814</v>
      </c>
      <c r="AC362" s="178">
        <f>SUM(N$358:N362)</f>
        <v>133538.4</v>
      </c>
      <c r="AD362" s="178">
        <f t="shared" si="570"/>
        <v>26.070964623425262</v>
      </c>
      <c r="AE362" s="178">
        <f t="shared" si="582"/>
        <v>4.9902823465774127</v>
      </c>
      <c r="AF362" s="234"/>
    </row>
    <row r="363" spans="1:32" s="60" customFormat="1" ht="12" customHeight="1">
      <c r="A363" s="645"/>
      <c r="B363" s="301">
        <v>6</v>
      </c>
      <c r="C363" s="93" t="s">
        <v>26</v>
      </c>
      <c r="D363" s="320" t="s">
        <v>141</v>
      </c>
      <c r="E363" s="68">
        <v>855.71</v>
      </c>
      <c r="F363" s="179">
        <f t="shared" si="571"/>
        <v>-3.9951981331059594</v>
      </c>
      <c r="G363" s="231">
        <f t="shared" si="572"/>
        <v>1.0892036527306859</v>
      </c>
      <c r="H363" s="179">
        <v>25061.8</v>
      </c>
      <c r="I363" s="179">
        <f t="shared" si="573"/>
        <v>-2.132545034930633</v>
      </c>
      <c r="J363" s="227">
        <f t="shared" si="574"/>
        <v>3.4209831303027238</v>
      </c>
      <c r="K363" s="156">
        <v>465.61</v>
      </c>
      <c r="L363" s="179">
        <f t="shared" si="575"/>
        <v>0.71816392307859633</v>
      </c>
      <c r="M363" s="231">
        <f t="shared" si="576"/>
        <v>23.030783458845306</v>
      </c>
      <c r="N363" s="179">
        <v>27258.6</v>
      </c>
      <c r="O363" s="179">
        <f t="shared" si="577"/>
        <v>-1.2913178249659651</v>
      </c>
      <c r="P363" s="227">
        <f t="shared" si="578"/>
        <v>6.8595935520290974</v>
      </c>
      <c r="Q363" s="231">
        <f t="shared" si="583"/>
        <v>183.78256480745691</v>
      </c>
      <c r="R363" s="231">
        <f t="shared" si="584"/>
        <v>91.940892048747926</v>
      </c>
      <c r="S363" s="204"/>
      <c r="T363" s="181">
        <f>SUM(E$358:E363)</f>
        <v>4826.24</v>
      </c>
      <c r="U363" s="179">
        <f t="shared" si="579"/>
        <v>21.551530903934733</v>
      </c>
      <c r="V363" s="231">
        <f t="shared" si="580"/>
        <v>9.4492206723104424</v>
      </c>
      <c r="W363" s="179">
        <f>SUM(K$358:K363)</f>
        <v>2616.5300000000002</v>
      </c>
      <c r="X363" s="179">
        <f t="shared" si="585"/>
        <v>21.647016160526668</v>
      </c>
      <c r="Y363" s="212">
        <f t="shared" si="586"/>
        <v>7.5822739009588469</v>
      </c>
      <c r="Z363" s="179">
        <f>SUM(H$358:H363)</f>
        <v>145934.19999999998</v>
      </c>
      <c r="AA363" s="179">
        <f t="shared" ref="AA363:AA368" si="587">(Z363/Z362-1)*100</f>
        <v>20.734096452126359</v>
      </c>
      <c r="AB363" s="231">
        <f t="shared" si="581"/>
        <v>3.2706990120463741</v>
      </c>
      <c r="AC363" s="179">
        <f>SUM(N$358:N363)</f>
        <v>160797</v>
      </c>
      <c r="AD363" s="179">
        <f t="shared" ref="AD363:AD368" si="588">(AC363/AC362-1)*100</f>
        <v>20.412555489656903</v>
      </c>
      <c r="AE363" s="179">
        <f t="shared" si="582"/>
        <v>5.3025540275049021</v>
      </c>
      <c r="AF363" s="234"/>
    </row>
    <row r="364" spans="1:32" s="60" customFormat="1" ht="12" customHeight="1">
      <c r="A364" s="645"/>
      <c r="B364" s="301">
        <v>7</v>
      </c>
      <c r="C364" s="45" t="s">
        <v>27</v>
      </c>
      <c r="D364" s="319" t="s">
        <v>142</v>
      </c>
      <c r="E364" s="61">
        <v>620.42999999999995</v>
      </c>
      <c r="F364" s="178">
        <f t="shared" ref="F364:F369" si="589">((E364/E363)-1)*100</f>
        <v>-27.495296303654282</v>
      </c>
      <c r="G364" s="229">
        <f t="shared" ref="G364:G369" si="590">((E364/E352)-1)*100</f>
        <v>21.944651912417946</v>
      </c>
      <c r="H364" s="178">
        <v>24505.8</v>
      </c>
      <c r="I364" s="178">
        <f t="shared" ref="I364:I369" si="591">((H364/H363)-1)*100</f>
        <v>-2.2185158288710261</v>
      </c>
      <c r="J364" s="226">
        <f t="shared" ref="J364:J369" si="592">((H364/H352)-1)*100</f>
        <v>10.381514346200627</v>
      </c>
      <c r="K364" s="155">
        <v>348.92</v>
      </c>
      <c r="L364" s="178">
        <f t="shared" ref="L364:L369" si="593">((K364/K363)-1)*100</f>
        <v>-25.061746955606623</v>
      </c>
      <c r="M364" s="229">
        <f t="shared" ref="M364:M369" si="594">((K364/K352)-1)*100</f>
        <v>24.935548553423104</v>
      </c>
      <c r="N364" s="178">
        <v>28025.8</v>
      </c>
      <c r="O364" s="178">
        <f t="shared" ref="O364:O369" si="595">((N364/N363)-1)*100</f>
        <v>2.8145245904044991</v>
      </c>
      <c r="P364" s="226">
        <f t="shared" ref="P364:P369" si="596">((N364/N352)-1)*100</f>
        <v>14.336885393038411</v>
      </c>
      <c r="Q364" s="229">
        <f t="shared" si="583"/>
        <v>177.81439871603803</v>
      </c>
      <c r="R364" s="229">
        <f t="shared" si="584"/>
        <v>87.440144438338962</v>
      </c>
      <c r="S364" s="204"/>
      <c r="T364" s="183">
        <f>SUM(E$358:E364)</f>
        <v>5446.67</v>
      </c>
      <c r="U364" s="178">
        <f t="shared" si="579"/>
        <v>12.855349091632418</v>
      </c>
      <c r="V364" s="229">
        <f t="shared" si="580"/>
        <v>10.741813819675317</v>
      </c>
      <c r="W364" s="178">
        <f>SUM(K$358:K364)</f>
        <v>2965.4500000000003</v>
      </c>
      <c r="X364" s="178">
        <f t="shared" si="585"/>
        <v>13.335218782127466</v>
      </c>
      <c r="Y364" s="207">
        <f t="shared" si="586"/>
        <v>9.3696983108357621</v>
      </c>
      <c r="Z364" s="178">
        <f>SUM(H$358:H364)</f>
        <v>170439.99999999997</v>
      </c>
      <c r="AA364" s="178">
        <f t="shared" si="587"/>
        <v>16.792362585329546</v>
      </c>
      <c r="AB364" s="229">
        <f t="shared" si="581"/>
        <v>4.2361691678903135</v>
      </c>
      <c r="AC364" s="178">
        <f>SUM(N$358:N364)</f>
        <v>188822.8</v>
      </c>
      <c r="AD364" s="178">
        <f t="shared" si="588"/>
        <v>17.42930527310833</v>
      </c>
      <c r="AE364" s="178">
        <f t="shared" si="582"/>
        <v>6.5521670138974919</v>
      </c>
      <c r="AF364" s="234"/>
    </row>
    <row r="365" spans="1:32" s="60" customFormat="1" ht="12" customHeight="1">
      <c r="A365" s="645"/>
      <c r="B365" s="301">
        <v>8</v>
      </c>
      <c r="C365" s="45" t="s">
        <v>28</v>
      </c>
      <c r="D365" s="319"/>
      <c r="E365" s="61">
        <v>672.28</v>
      </c>
      <c r="F365" s="178">
        <f t="shared" si="589"/>
        <v>8.3571071676095556</v>
      </c>
      <c r="G365" s="229">
        <f t="shared" si="590"/>
        <v>33.755123154669533</v>
      </c>
      <c r="H365" s="178">
        <v>20196.099999999999</v>
      </c>
      <c r="I365" s="178">
        <f t="shared" si="591"/>
        <v>-17.586448922295951</v>
      </c>
      <c r="J365" s="226">
        <f t="shared" si="592"/>
        <v>7.2845395435808147</v>
      </c>
      <c r="K365" s="155">
        <v>345.73</v>
      </c>
      <c r="L365" s="178">
        <f t="shared" si="593"/>
        <v>-0.91424968474148605</v>
      </c>
      <c r="M365" s="229">
        <f t="shared" si="594"/>
        <v>37.900362969167567</v>
      </c>
      <c r="N365" s="178">
        <v>23385.599999999999</v>
      </c>
      <c r="O365" s="178">
        <f t="shared" si="595"/>
        <v>-16.556886868528288</v>
      </c>
      <c r="P365" s="226">
        <f t="shared" si="596"/>
        <v>6.0431961329348916</v>
      </c>
      <c r="Q365" s="229">
        <f t="shared" si="583"/>
        <v>194.45231828305322</v>
      </c>
      <c r="R365" s="229">
        <f t="shared" si="584"/>
        <v>86.361265051997805</v>
      </c>
      <c r="S365" s="204"/>
      <c r="T365" s="183">
        <f>SUM(E$358:E365)</f>
        <v>6118.95</v>
      </c>
      <c r="U365" s="178">
        <f t="shared" si="579"/>
        <v>12.342954502475823</v>
      </c>
      <c r="V365" s="229">
        <f t="shared" si="580"/>
        <v>12.875555481768043</v>
      </c>
      <c r="W365" s="178">
        <f>SUM(K$358:K365)</f>
        <v>3311.1800000000003</v>
      </c>
      <c r="X365" s="178">
        <f t="shared" si="585"/>
        <v>11.658601561314462</v>
      </c>
      <c r="Y365" s="207">
        <f t="shared" si="586"/>
        <v>11.784504964366649</v>
      </c>
      <c r="Z365" s="178">
        <f>SUM(H$358:H365)</f>
        <v>190636.09999999998</v>
      </c>
      <c r="AA365" s="178">
        <f t="shared" si="587"/>
        <v>11.849389814597512</v>
      </c>
      <c r="AB365" s="229">
        <f t="shared" si="581"/>
        <v>4.5508865124732623</v>
      </c>
      <c r="AC365" s="178">
        <f>SUM(N$358:N365)</f>
        <v>212208.4</v>
      </c>
      <c r="AD365" s="178">
        <f t="shared" si="588"/>
        <v>12.384945038416983</v>
      </c>
      <c r="AE365" s="178">
        <f t="shared" si="582"/>
        <v>6.4958384458847274</v>
      </c>
      <c r="AF365" s="234"/>
    </row>
    <row r="366" spans="1:32" s="60" customFormat="1" ht="12" customHeight="1">
      <c r="A366" s="645"/>
      <c r="B366" s="301">
        <v>9</v>
      </c>
      <c r="C366" s="93" t="s">
        <v>29</v>
      </c>
      <c r="D366" s="320" t="s">
        <v>84</v>
      </c>
      <c r="E366" s="68">
        <v>652.89</v>
      </c>
      <c r="F366" s="179">
        <f t="shared" si="589"/>
        <v>-2.8842149104539749</v>
      </c>
      <c r="G366" s="231">
        <f t="shared" si="590"/>
        <v>10.664949065206697</v>
      </c>
      <c r="H366" s="179">
        <v>22310.3</v>
      </c>
      <c r="I366" s="179">
        <f t="shared" si="591"/>
        <v>10.468357752239289</v>
      </c>
      <c r="J366" s="227">
        <f t="shared" si="592"/>
        <v>-2.8216620713386487</v>
      </c>
      <c r="K366" s="156">
        <v>399.52</v>
      </c>
      <c r="L366" s="179">
        <f t="shared" si="593"/>
        <v>15.558383709831357</v>
      </c>
      <c r="M366" s="231">
        <f t="shared" si="594"/>
        <v>5.0842999552855206</v>
      </c>
      <c r="N366" s="179">
        <v>25419.599999999999</v>
      </c>
      <c r="O366" s="179">
        <f t="shared" si="595"/>
        <v>8.6976600985221744</v>
      </c>
      <c r="P366" s="227">
        <f t="shared" si="596"/>
        <v>-0.64336582734657588</v>
      </c>
      <c r="Q366" s="231">
        <f t="shared" si="583"/>
        <v>163.41860232278736</v>
      </c>
      <c r="R366" s="231">
        <f t="shared" si="584"/>
        <v>87.768100206140147</v>
      </c>
      <c r="S366" s="204"/>
      <c r="T366" s="181">
        <f>SUM(E$358:E366)</f>
        <v>6771.84</v>
      </c>
      <c r="U366" s="179">
        <f t="shared" ref="U366:U372" si="597">((T366/T365)-1)*100</f>
        <v>10.669967886647225</v>
      </c>
      <c r="V366" s="231">
        <f t="shared" ref="V366:V372" si="598">((T366/T354)-1)*100</f>
        <v>12.658585845142367</v>
      </c>
      <c r="W366" s="179">
        <f>SUM(K$358:K366)</f>
        <v>3710.7000000000003</v>
      </c>
      <c r="X366" s="179">
        <f t="shared" si="585"/>
        <v>12.065789235257519</v>
      </c>
      <c r="Y366" s="212">
        <f t="shared" si="586"/>
        <v>11.022349878825977</v>
      </c>
      <c r="Z366" s="179">
        <f>SUM(H$358:H366)</f>
        <v>212946.39999999997</v>
      </c>
      <c r="AA366" s="179">
        <f t="shared" si="587"/>
        <v>11.70308246968963</v>
      </c>
      <c r="AB366" s="231">
        <f t="shared" ref="AB366:AB371" si="599">(Z366/Z354-1)*100</f>
        <v>3.7264206546443468</v>
      </c>
      <c r="AC366" s="179">
        <f>SUM(N$358:N366)</f>
        <v>237628</v>
      </c>
      <c r="AD366" s="179">
        <f t="shared" si="588"/>
        <v>11.978602166549489</v>
      </c>
      <c r="AE366" s="179">
        <f t="shared" ref="AE366:AE371" si="600">(AC366/AC354-1)*100</f>
        <v>5.6835107341069779</v>
      </c>
      <c r="AF366" s="234"/>
    </row>
    <row r="367" spans="1:32" s="60" customFormat="1" ht="12" customHeight="1">
      <c r="A367" s="645"/>
      <c r="B367" s="301">
        <v>10</v>
      </c>
      <c r="C367" s="45" t="s">
        <v>30</v>
      </c>
      <c r="D367" s="319" t="s">
        <v>85</v>
      </c>
      <c r="E367" s="61">
        <v>853.19</v>
      </c>
      <c r="F367" s="178">
        <f t="shared" si="589"/>
        <v>30.678981145369065</v>
      </c>
      <c r="G367" s="229">
        <f t="shared" si="590"/>
        <v>13.813297049250316</v>
      </c>
      <c r="H367" s="178">
        <v>26234.5</v>
      </c>
      <c r="I367" s="178">
        <f t="shared" si="591"/>
        <v>17.589185264205319</v>
      </c>
      <c r="J367" s="226">
        <f t="shared" si="592"/>
        <v>6.8915499672005609</v>
      </c>
      <c r="K367" s="155">
        <v>435.65</v>
      </c>
      <c r="L367" s="178">
        <f t="shared" si="593"/>
        <v>9.0433520224269195</v>
      </c>
      <c r="M367" s="229">
        <f t="shared" si="594"/>
        <v>10.835495853050414</v>
      </c>
      <c r="N367" s="178">
        <v>30110</v>
      </c>
      <c r="O367" s="178">
        <f t="shared" si="595"/>
        <v>18.451903255755408</v>
      </c>
      <c r="P367" s="226">
        <f t="shared" si="596"/>
        <v>10.508389976070598</v>
      </c>
      <c r="Q367" s="229">
        <f t="shared" si="583"/>
        <v>195.84299322850916</v>
      </c>
      <c r="R367" s="229">
        <f t="shared" si="584"/>
        <v>87.128860843573563</v>
      </c>
      <c r="S367" s="204"/>
      <c r="T367" s="183">
        <f>SUM(E$358:E367)</f>
        <v>7625.0300000000007</v>
      </c>
      <c r="U367" s="178">
        <f t="shared" si="597"/>
        <v>12.599086806540027</v>
      </c>
      <c r="V367" s="229">
        <f t="shared" si="598"/>
        <v>12.786624816213997</v>
      </c>
      <c r="W367" s="178">
        <f>SUM(K$358:K367)</f>
        <v>4146.3500000000004</v>
      </c>
      <c r="X367" s="178">
        <f t="shared" ref="X367:X372" si="601">((W367/W366)-1)*100</f>
        <v>11.740372436467506</v>
      </c>
      <c r="Y367" s="207">
        <f t="shared" ref="Y367:Y372" si="602">((W367/W355)-1)*100</f>
        <v>11.002687826608426</v>
      </c>
      <c r="Z367" s="178">
        <f>SUM(H$358:H367)</f>
        <v>239180.89999999997</v>
      </c>
      <c r="AA367" s="178">
        <f t="shared" si="587"/>
        <v>12.319766852128055</v>
      </c>
      <c r="AB367" s="229">
        <f t="shared" si="599"/>
        <v>4.0644049994931208</v>
      </c>
      <c r="AC367" s="178">
        <f>SUM(N$358:N367)</f>
        <v>267738</v>
      </c>
      <c r="AD367" s="178">
        <f t="shared" si="588"/>
        <v>12.671065699328366</v>
      </c>
      <c r="AE367" s="178">
        <f t="shared" si="600"/>
        <v>6.204989775700076</v>
      </c>
      <c r="AF367" s="234"/>
    </row>
    <row r="368" spans="1:32" s="60" customFormat="1" ht="12" customHeight="1">
      <c r="A368" s="645"/>
      <c r="B368" s="301">
        <v>11</v>
      </c>
      <c r="C368" s="45" t="s">
        <v>31</v>
      </c>
      <c r="D368" s="319" t="s">
        <v>133</v>
      </c>
      <c r="E368" s="61">
        <v>911.02</v>
      </c>
      <c r="F368" s="178">
        <f t="shared" si="589"/>
        <v>6.7780916325788976</v>
      </c>
      <c r="G368" s="229">
        <f t="shared" si="590"/>
        <v>20.150877702016533</v>
      </c>
      <c r="H368" s="178">
        <v>25005.5</v>
      </c>
      <c r="I368" s="178">
        <f t="shared" si="591"/>
        <v>-4.6846709485600986</v>
      </c>
      <c r="J368" s="226">
        <f t="shared" si="592"/>
        <v>-0.45501954633396791</v>
      </c>
      <c r="K368" s="155">
        <v>378.96</v>
      </c>
      <c r="L368" s="178">
        <f t="shared" si="593"/>
        <v>-13.012739584528866</v>
      </c>
      <c r="M368" s="229">
        <f t="shared" si="594"/>
        <v>-3.3610445249145693</v>
      </c>
      <c r="N368" s="178">
        <v>27596.9</v>
      </c>
      <c r="O368" s="178">
        <f t="shared" si="595"/>
        <v>-8.3463965459980027</v>
      </c>
      <c r="P368" s="226">
        <f t="shared" si="596"/>
        <v>1.8069066775863174</v>
      </c>
      <c r="Q368" s="229">
        <f t="shared" ref="Q368:Q373" si="603">E368/K368*100</f>
        <v>240.40004222081487</v>
      </c>
      <c r="R368" s="229">
        <f t="shared" ref="R368:R373" si="604">(H368/N368)*100</f>
        <v>90.609814870510817</v>
      </c>
      <c r="S368" s="204"/>
      <c r="T368" s="183">
        <f>SUM(E$358:E368)</f>
        <v>8536.0500000000011</v>
      </c>
      <c r="U368" s="178">
        <f t="shared" si="597"/>
        <v>11.947756271122877</v>
      </c>
      <c r="V368" s="229">
        <f t="shared" si="598"/>
        <v>13.529268594365362</v>
      </c>
      <c r="W368" s="178">
        <f>SUM(K$358:K368)</f>
        <v>4525.3100000000004</v>
      </c>
      <c r="X368" s="178">
        <f t="shared" si="601"/>
        <v>9.1396047125785316</v>
      </c>
      <c r="Y368" s="207">
        <f t="shared" si="602"/>
        <v>9.6380375529981919</v>
      </c>
      <c r="Z368" s="178">
        <f>SUM(H$358:H368)</f>
        <v>264186.39999999997</v>
      </c>
      <c r="AA368" s="178">
        <f t="shared" si="587"/>
        <v>10.454639145517053</v>
      </c>
      <c r="AB368" s="229">
        <f t="shared" si="599"/>
        <v>3.6191294995942425</v>
      </c>
      <c r="AC368" s="178">
        <f>SUM(N$358:N368)</f>
        <v>295334.90000000002</v>
      </c>
      <c r="AD368" s="178">
        <f t="shared" si="588"/>
        <v>10.307427410378821</v>
      </c>
      <c r="AE368" s="178">
        <f t="shared" si="600"/>
        <v>5.7779906061046882</v>
      </c>
      <c r="AF368" s="234"/>
    </row>
    <row r="369" spans="1:32" s="60" customFormat="1" ht="12" customHeight="1">
      <c r="A369" s="646"/>
      <c r="B369" s="302">
        <v>12</v>
      </c>
      <c r="C369" s="93" t="s">
        <v>32</v>
      </c>
      <c r="D369" s="320" t="s">
        <v>125</v>
      </c>
      <c r="E369" s="68">
        <v>609.23</v>
      </c>
      <c r="F369" s="179">
        <f t="shared" si="589"/>
        <v>-33.126605343461165</v>
      </c>
      <c r="G369" s="231">
        <f t="shared" si="590"/>
        <v>3.7658400327019947</v>
      </c>
      <c r="H369" s="179">
        <v>21074.1</v>
      </c>
      <c r="I369" s="179">
        <f t="shared" si="591"/>
        <v>-15.722141128951639</v>
      </c>
      <c r="J369" s="227">
        <f t="shared" si="592"/>
        <v>-0.51737892813815689</v>
      </c>
      <c r="K369" s="156">
        <v>330.47</v>
      </c>
      <c r="L369" s="179">
        <f t="shared" si="593"/>
        <v>-12.795545704032074</v>
      </c>
      <c r="M369" s="231">
        <f t="shared" si="594"/>
        <v>-3.2921690272737947</v>
      </c>
      <c r="N369" s="179">
        <v>24312.3</v>
      </c>
      <c r="O369" s="179">
        <f t="shared" si="595"/>
        <v>-11.902061463425252</v>
      </c>
      <c r="P369" s="227">
        <f t="shared" si="596"/>
        <v>4.6662705997830178</v>
      </c>
      <c r="Q369" s="231">
        <f t="shared" si="603"/>
        <v>184.352588737253</v>
      </c>
      <c r="R369" s="231">
        <f t="shared" si="604"/>
        <v>86.680815883318317</v>
      </c>
      <c r="S369" s="204"/>
      <c r="T369" s="181">
        <f>SUM(E$358:E369)</f>
        <v>9145.2800000000007</v>
      </c>
      <c r="U369" s="179">
        <f t="shared" si="597"/>
        <v>7.1371418864697223</v>
      </c>
      <c r="V369" s="231">
        <f t="shared" si="598"/>
        <v>12.82209444197029</v>
      </c>
      <c r="W369" s="179">
        <f>SUM(K$358:K369)</f>
        <v>4855.7800000000007</v>
      </c>
      <c r="X369" s="179">
        <f t="shared" si="601"/>
        <v>7.3027041241373603</v>
      </c>
      <c r="Y369" s="212">
        <f t="shared" si="602"/>
        <v>8.6493840088427199</v>
      </c>
      <c r="Z369" s="179">
        <f>SUM(H$358:H369)</f>
        <v>285260.49999999994</v>
      </c>
      <c r="AA369" s="179">
        <f t="shared" ref="AA369:AA374" si="605">(Z369/Z368-1)*100</f>
        <v>7.976981404038952</v>
      </c>
      <c r="AB369" s="231">
        <f t="shared" si="599"/>
        <v>3.3018061669541909</v>
      </c>
      <c r="AC369" s="179">
        <f>SUM(N$358:N369)</f>
        <v>319647.2</v>
      </c>
      <c r="AD369" s="179">
        <f t="shared" ref="AD369:AD374" si="606">(AC369/AC368-1)*100</f>
        <v>8.2321120869900621</v>
      </c>
      <c r="AE369" s="179">
        <f t="shared" si="600"/>
        <v>5.6926042634518392</v>
      </c>
      <c r="AF369" s="234"/>
    </row>
    <row r="370" spans="1:32" s="526" customFormat="1" ht="12" customHeight="1">
      <c r="A370" s="639">
        <v>2019</v>
      </c>
      <c r="B370" s="516">
        <v>1</v>
      </c>
      <c r="C370" s="517" t="s">
        <v>21</v>
      </c>
      <c r="D370" s="518" t="s">
        <v>76</v>
      </c>
      <c r="E370" s="519">
        <v>834.66</v>
      </c>
      <c r="F370" s="520">
        <f t="shared" ref="F370:F375" si="607">((E370/E369)-1)*100</f>
        <v>37.002445710158717</v>
      </c>
      <c r="G370" s="521">
        <f t="shared" ref="G370:G375" si="608">((E370/E358)-1)*100</f>
        <v>18.948268490808019</v>
      </c>
      <c r="H370" s="520">
        <v>23280.400000000001</v>
      </c>
      <c r="I370" s="520">
        <f t="shared" ref="I370:I375" si="609">((H370/H369)-1)*100</f>
        <v>10.469248983349244</v>
      </c>
      <c r="J370" s="522">
        <f t="shared" ref="J370:J375" si="610">((H370/H358)-1)*100</f>
        <v>1.1966911684800463</v>
      </c>
      <c r="K370" s="523">
        <v>415.3</v>
      </c>
      <c r="L370" s="520">
        <f t="shared" ref="L370:L375" si="611">((K370/K369)-1)*100</f>
        <v>25.669501013707752</v>
      </c>
      <c r="M370" s="521">
        <f t="shared" ref="M370:M375" si="612">((K370/K358)-1)*100</f>
        <v>7.3154345073516147</v>
      </c>
      <c r="N370" s="520">
        <v>27204.3</v>
      </c>
      <c r="O370" s="520">
        <f t="shared" ref="O370:O375" si="613">((N370/N369)-1)*100</f>
        <v>11.895213533890248</v>
      </c>
      <c r="P370" s="522">
        <f t="shared" ref="P370:P375" si="614">((N370/N358)-1)*100</f>
        <v>-0.39652028733990763</v>
      </c>
      <c r="Q370" s="521">
        <f t="shared" si="603"/>
        <v>200.97760654948229</v>
      </c>
      <c r="R370" s="521">
        <f t="shared" si="604"/>
        <v>85.576177295501083</v>
      </c>
      <c r="S370" s="520"/>
      <c r="T370" s="524">
        <f>SUM(E$370:E370)</f>
        <v>834.66</v>
      </c>
      <c r="U370" s="520">
        <f t="shared" si="597"/>
        <v>-90.873324818922981</v>
      </c>
      <c r="V370" s="521">
        <f t="shared" si="598"/>
        <v>18.948268490808019</v>
      </c>
      <c r="W370" s="520">
        <f>SUM(K$370:K370)</f>
        <v>415.3</v>
      </c>
      <c r="X370" s="520">
        <f t="shared" si="601"/>
        <v>-91.447306097063702</v>
      </c>
      <c r="Y370" s="522">
        <f t="shared" si="602"/>
        <v>7.3154345073516147</v>
      </c>
      <c r="Z370" s="520">
        <f>SUM(H$370:H370)</f>
        <v>23280.400000000001</v>
      </c>
      <c r="AA370" s="520">
        <f t="shared" si="605"/>
        <v>-91.838898129954899</v>
      </c>
      <c r="AB370" s="521">
        <f t="shared" si="599"/>
        <v>1.1966911684800463</v>
      </c>
      <c r="AC370" s="520">
        <f>SUM(N$370:N370)</f>
        <v>27204.3</v>
      </c>
      <c r="AD370" s="520">
        <f t="shared" si="606"/>
        <v>-91.489273173673979</v>
      </c>
      <c r="AE370" s="520">
        <f t="shared" si="600"/>
        <v>-0.39652028733990763</v>
      </c>
      <c r="AF370" s="525"/>
    </row>
    <row r="371" spans="1:32" s="60" customFormat="1" ht="12" customHeight="1">
      <c r="A371" s="645"/>
      <c r="B371" s="301">
        <v>2</v>
      </c>
      <c r="C371" s="379" t="s">
        <v>22</v>
      </c>
      <c r="D371" s="319" t="s">
        <v>77</v>
      </c>
      <c r="E371" s="61">
        <v>795.13</v>
      </c>
      <c r="F371" s="178">
        <f t="shared" si="607"/>
        <v>-4.7360601921740519</v>
      </c>
      <c r="G371" s="229">
        <f t="shared" si="608"/>
        <v>1.5932844402422486</v>
      </c>
      <c r="H371" s="178">
        <v>23471.3</v>
      </c>
      <c r="I371" s="178">
        <f t="shared" si="609"/>
        <v>0.82000309273035921</v>
      </c>
      <c r="J371" s="226">
        <f t="shared" si="610"/>
        <v>3.3299728372125692</v>
      </c>
      <c r="K371" s="155">
        <v>430.06</v>
      </c>
      <c r="L371" s="178">
        <f t="shared" si="611"/>
        <v>3.5540573079701376</v>
      </c>
      <c r="M371" s="229">
        <f t="shared" si="612"/>
        <v>3.0429365535748376</v>
      </c>
      <c r="N371" s="178">
        <v>26003.7</v>
      </c>
      <c r="O371" s="178">
        <f t="shared" si="613"/>
        <v>-4.4132729017103856</v>
      </c>
      <c r="P371" s="226">
        <f t="shared" si="614"/>
        <v>3.6268211814964868</v>
      </c>
      <c r="Q371" s="229">
        <f t="shared" si="603"/>
        <v>184.8881551411431</v>
      </c>
      <c r="R371" s="229">
        <f t="shared" si="604"/>
        <v>90.261385879701734</v>
      </c>
      <c r="S371" s="204"/>
      <c r="T371" s="183">
        <f>SUM(E$370:E371)</f>
        <v>1629.79</v>
      </c>
      <c r="U371" s="178">
        <f t="shared" si="597"/>
        <v>95.263939807825949</v>
      </c>
      <c r="V371" s="229">
        <f t="shared" si="598"/>
        <v>9.797488479883576</v>
      </c>
      <c r="W371" s="178">
        <f>SUM(K$370:K371)</f>
        <v>845.36</v>
      </c>
      <c r="X371" s="178">
        <f t="shared" si="601"/>
        <v>103.55405730797015</v>
      </c>
      <c r="Y371" s="207">
        <f t="shared" si="602"/>
        <v>5.0985267607384754</v>
      </c>
      <c r="Z371" s="178">
        <f>SUM(H$370:H371)</f>
        <v>46751.7</v>
      </c>
      <c r="AA371" s="178">
        <f t="shared" si="605"/>
        <v>100.82000309273033</v>
      </c>
      <c r="AB371" s="229">
        <f t="shared" si="599"/>
        <v>2.2565616797900256</v>
      </c>
      <c r="AC371" s="178">
        <f>SUM(N$370:N371)</f>
        <v>53208</v>
      </c>
      <c r="AD371" s="178">
        <f t="shared" si="606"/>
        <v>95.586727098289614</v>
      </c>
      <c r="AE371" s="178">
        <f t="shared" si="600"/>
        <v>1.5299716445764</v>
      </c>
      <c r="AF371" s="234"/>
    </row>
    <row r="372" spans="1:32" s="60" customFormat="1" ht="12" customHeight="1">
      <c r="A372" s="645"/>
      <c r="B372" s="301">
        <v>3</v>
      </c>
      <c r="C372" s="380" t="s">
        <v>23</v>
      </c>
      <c r="D372" s="320" t="s">
        <v>78</v>
      </c>
      <c r="E372" s="68">
        <v>865.46</v>
      </c>
      <c r="F372" s="179">
        <f t="shared" si="607"/>
        <v>8.8450945128469627</v>
      </c>
      <c r="G372" s="231">
        <f t="shared" si="608"/>
        <v>6.8574674041880668</v>
      </c>
      <c r="H372" s="179">
        <v>26105.5</v>
      </c>
      <c r="I372" s="179">
        <f t="shared" si="609"/>
        <v>11.223068172619332</v>
      </c>
      <c r="J372" s="227">
        <f t="shared" si="610"/>
        <v>3.8066342720353807</v>
      </c>
      <c r="K372" s="156">
        <v>433.45</v>
      </c>
      <c r="L372" s="179">
        <f t="shared" si="611"/>
        <v>0.78826210296236709</v>
      </c>
      <c r="M372" s="231">
        <f t="shared" si="612"/>
        <v>-2.8792292180147894</v>
      </c>
      <c r="N372" s="179">
        <v>28213.5</v>
      </c>
      <c r="O372" s="179">
        <f t="shared" si="613"/>
        <v>8.4980214354111183</v>
      </c>
      <c r="P372" s="227">
        <f t="shared" si="614"/>
        <v>6.7492253033519134</v>
      </c>
      <c r="Q372" s="231">
        <f t="shared" si="603"/>
        <v>199.66778175106703</v>
      </c>
      <c r="R372" s="231">
        <f t="shared" si="604"/>
        <v>92.528399525050062</v>
      </c>
      <c r="S372" s="204"/>
      <c r="T372" s="181">
        <f>SUM(E$370:E372)</f>
        <v>2495.25</v>
      </c>
      <c r="U372" s="179">
        <f t="shared" si="597"/>
        <v>53.102546953902042</v>
      </c>
      <c r="V372" s="231">
        <f t="shared" si="598"/>
        <v>8.7596108583084753</v>
      </c>
      <c r="W372" s="179">
        <f>SUM(K$370:K372)</f>
        <v>1278.81</v>
      </c>
      <c r="X372" s="179">
        <f t="shared" si="601"/>
        <v>51.274013438061885</v>
      </c>
      <c r="Y372" s="212">
        <f t="shared" si="602"/>
        <v>2.2516291528405175</v>
      </c>
      <c r="Z372" s="179">
        <f>SUM(H$370:H372)</f>
        <v>72857.2</v>
      </c>
      <c r="AA372" s="179">
        <f t="shared" si="605"/>
        <v>55.838611216276625</v>
      </c>
      <c r="AB372" s="231">
        <f t="shared" ref="AB372:AB377" si="615">(Z372/Z360-1)*100</f>
        <v>2.8066184833253738</v>
      </c>
      <c r="AC372" s="179">
        <f>SUM(N$370:N372)</f>
        <v>81421.5</v>
      </c>
      <c r="AD372" s="179">
        <f t="shared" si="606"/>
        <v>53.024921064501584</v>
      </c>
      <c r="AE372" s="179">
        <f t="shared" ref="AE372:AE377" si="616">(AC372/AC360-1)*100</f>
        <v>3.2797240850932274</v>
      </c>
      <c r="AF372" s="234"/>
    </row>
    <row r="373" spans="1:32" s="60" customFormat="1" ht="12" customHeight="1">
      <c r="A373" s="645"/>
      <c r="B373" s="301">
        <v>4</v>
      </c>
      <c r="C373" s="379" t="s">
        <v>24</v>
      </c>
      <c r="D373" s="319" t="s">
        <v>79</v>
      </c>
      <c r="E373" s="61">
        <v>869.5</v>
      </c>
      <c r="F373" s="178">
        <f t="shared" si="607"/>
        <v>0.4668037806484282</v>
      </c>
      <c r="G373" s="229">
        <f t="shared" si="608"/>
        <v>10.774209165148484</v>
      </c>
      <c r="H373" s="178">
        <v>24810.6</v>
      </c>
      <c r="I373" s="178">
        <f t="shared" si="609"/>
        <v>-4.9602574170194096</v>
      </c>
      <c r="J373" s="226">
        <f t="shared" si="610"/>
        <v>1.6982083348704435</v>
      </c>
      <c r="K373" s="155">
        <v>463.12</v>
      </c>
      <c r="L373" s="178">
        <f t="shared" si="611"/>
        <v>6.8450801707232722</v>
      </c>
      <c r="M373" s="229">
        <f t="shared" si="612"/>
        <v>5.739988127311757</v>
      </c>
      <c r="N373" s="178">
        <v>26258.799999999999</v>
      </c>
      <c r="O373" s="178">
        <f t="shared" si="613"/>
        <v>-6.9282435713399648</v>
      </c>
      <c r="P373" s="226">
        <f t="shared" si="614"/>
        <v>-3.0586289515750931</v>
      </c>
      <c r="Q373" s="229">
        <f t="shared" si="603"/>
        <v>187.74831577129038</v>
      </c>
      <c r="R373" s="229">
        <f t="shared" si="604"/>
        <v>94.484896491842733</v>
      </c>
      <c r="S373" s="204"/>
      <c r="T373" s="183">
        <f>SUM(E$370:E373)</f>
        <v>3364.75</v>
      </c>
      <c r="U373" s="178">
        <f t="shared" ref="U373:U378" si="617">((T373/T372)-1)*100</f>
        <v>34.846207794810134</v>
      </c>
      <c r="V373" s="229">
        <f t="shared" ref="V373:V378" si="618">((T373/T361)-1)*100</f>
        <v>9.2731577255205089</v>
      </c>
      <c r="W373" s="178">
        <f>SUM(K$370:K373)</f>
        <v>1741.9299999999998</v>
      </c>
      <c r="X373" s="178">
        <f t="shared" ref="X373:X378" si="619">((W373/W372)-1)*100</f>
        <v>36.214918557096041</v>
      </c>
      <c r="Y373" s="207">
        <f t="shared" ref="Y373:Y378" si="620">((W373/W361)-1)*100</f>
        <v>3.1564048962768432</v>
      </c>
      <c r="Z373" s="178">
        <f>SUM(H$370:H373)</f>
        <v>97667.799999999988</v>
      </c>
      <c r="AA373" s="178">
        <f t="shared" si="605"/>
        <v>34.053737997068232</v>
      </c>
      <c r="AB373" s="229">
        <f t="shared" si="615"/>
        <v>2.5227655632475754</v>
      </c>
      <c r="AC373" s="178">
        <f>SUM(N$370:N373)</f>
        <v>107680.3</v>
      </c>
      <c r="AD373" s="178">
        <f t="shared" si="606"/>
        <v>32.250449819765059</v>
      </c>
      <c r="AE373" s="178">
        <f t="shared" si="616"/>
        <v>1.6588433884172638</v>
      </c>
      <c r="AF373" s="234"/>
    </row>
    <row r="374" spans="1:32" s="60" customFormat="1" ht="12" customHeight="1">
      <c r="A374" s="645"/>
      <c r="B374" s="301">
        <v>5</v>
      </c>
      <c r="C374" s="379" t="s">
        <v>25</v>
      </c>
      <c r="D374" s="319" t="s">
        <v>80</v>
      </c>
      <c r="E374" s="61">
        <v>953.24</v>
      </c>
      <c r="F374" s="178">
        <f t="shared" si="607"/>
        <v>9.6308223116733807</v>
      </c>
      <c r="G374" s="229">
        <f t="shared" si="608"/>
        <v>6.9469999551227346</v>
      </c>
      <c r="H374" s="178">
        <v>26687.7</v>
      </c>
      <c r="I374" s="178">
        <f t="shared" si="609"/>
        <v>7.565717878648659</v>
      </c>
      <c r="J374" s="226">
        <f t="shared" si="610"/>
        <v>4.2166675127597308</v>
      </c>
      <c r="K374" s="155">
        <v>482.16</v>
      </c>
      <c r="L374" s="178">
        <f t="shared" si="611"/>
        <v>4.1112454655380937</v>
      </c>
      <c r="M374" s="229">
        <f t="shared" si="612"/>
        <v>4.2981678167384185</v>
      </c>
      <c r="N374" s="178">
        <v>29279.200000000001</v>
      </c>
      <c r="O374" s="178">
        <f t="shared" si="613"/>
        <v>11.50242966167534</v>
      </c>
      <c r="P374" s="226">
        <f t="shared" si="614"/>
        <v>6.0256670239578147</v>
      </c>
      <c r="Q374" s="229">
        <f t="shared" ref="Q374:Q379" si="621">E374/K374*100</f>
        <v>197.70200763232123</v>
      </c>
      <c r="R374" s="229">
        <f t="shared" ref="R374:R379" si="622">(H374/N374)*100</f>
        <v>91.149006803464573</v>
      </c>
      <c r="S374" s="204"/>
      <c r="T374" s="183">
        <f>SUM(E$370:E374)</f>
        <v>4317.99</v>
      </c>
      <c r="U374" s="178">
        <f t="shared" si="617"/>
        <v>28.330187978304465</v>
      </c>
      <c r="V374" s="229">
        <f t="shared" si="618"/>
        <v>8.7509727920453741</v>
      </c>
      <c r="W374" s="178">
        <f>SUM(K$370:K374)</f>
        <v>2224.0899999999997</v>
      </c>
      <c r="X374" s="178">
        <f t="shared" si="619"/>
        <v>27.679642695171445</v>
      </c>
      <c r="Y374" s="207">
        <f t="shared" si="620"/>
        <v>3.4018001599315451</v>
      </c>
      <c r="Z374" s="178">
        <f>SUM(H$370:H374)</f>
        <v>124355.49999999999</v>
      </c>
      <c r="AA374" s="178">
        <f t="shared" si="605"/>
        <v>27.324973020790889</v>
      </c>
      <c r="AB374" s="229">
        <f t="shared" si="615"/>
        <v>2.8816338552059895</v>
      </c>
      <c r="AC374" s="178">
        <f>SUM(N$370:N374)</f>
        <v>136959.5</v>
      </c>
      <c r="AD374" s="178">
        <f t="shared" si="606"/>
        <v>27.190860352357848</v>
      </c>
      <c r="AE374" s="178">
        <f t="shared" si="616"/>
        <v>2.5618848211450773</v>
      </c>
      <c r="AF374" s="234"/>
    </row>
    <row r="375" spans="1:32" s="60" customFormat="1" ht="12" customHeight="1">
      <c r="A375" s="645"/>
      <c r="B375" s="301">
        <v>6</v>
      </c>
      <c r="C375" s="380" t="s">
        <v>26</v>
      </c>
      <c r="D375" s="320" t="s">
        <v>81</v>
      </c>
      <c r="E375" s="68">
        <v>939.76</v>
      </c>
      <c r="F375" s="179">
        <f t="shared" si="607"/>
        <v>-1.4141244597373204</v>
      </c>
      <c r="G375" s="231">
        <f t="shared" si="608"/>
        <v>9.8222528660410582</v>
      </c>
      <c r="H375" s="179">
        <v>24381.9</v>
      </c>
      <c r="I375" s="179">
        <f t="shared" si="609"/>
        <v>-8.6399352510707175</v>
      </c>
      <c r="J375" s="227">
        <f t="shared" si="610"/>
        <v>-2.7128937267075659</v>
      </c>
      <c r="K375" s="156">
        <v>476.54</v>
      </c>
      <c r="L375" s="179">
        <f t="shared" si="611"/>
        <v>-1.1655881864941153</v>
      </c>
      <c r="M375" s="231">
        <f t="shared" si="612"/>
        <v>2.3474581731492083</v>
      </c>
      <c r="N375" s="179">
        <v>25888.6</v>
      </c>
      <c r="O375" s="179">
        <f t="shared" si="613"/>
        <v>-11.580234432634784</v>
      </c>
      <c r="P375" s="227">
        <f t="shared" si="614"/>
        <v>-5.0259367685794532</v>
      </c>
      <c r="Q375" s="231">
        <f t="shared" si="621"/>
        <v>197.20485163889705</v>
      </c>
      <c r="R375" s="231">
        <f t="shared" si="622"/>
        <v>94.180063811870866</v>
      </c>
      <c r="S375" s="204"/>
      <c r="T375" s="181">
        <f>SUM(E$370:E375)</f>
        <v>5257.75</v>
      </c>
      <c r="U375" s="179">
        <f t="shared" si="617"/>
        <v>21.763829930129532</v>
      </c>
      <c r="V375" s="231">
        <f t="shared" si="618"/>
        <v>8.9409146664898529</v>
      </c>
      <c r="W375" s="179">
        <f>SUM(K$370:K375)</f>
        <v>2700.6299999999997</v>
      </c>
      <c r="X375" s="179">
        <f t="shared" si="619"/>
        <v>21.426291202244506</v>
      </c>
      <c r="Y375" s="212">
        <f t="shared" si="620"/>
        <v>3.2141806132549355</v>
      </c>
      <c r="Z375" s="179">
        <f>SUM(H$370:H375)</f>
        <v>148737.4</v>
      </c>
      <c r="AA375" s="179">
        <f t="shared" ref="AA375:AA420" si="623">(Z375/Z374-1)*100</f>
        <v>19.606611689872988</v>
      </c>
      <c r="AB375" s="231">
        <f t="shared" si="615"/>
        <v>1.9208657052288025</v>
      </c>
      <c r="AC375" s="179">
        <f>SUM(N$370:N375)</f>
        <v>162848.1</v>
      </c>
      <c r="AD375" s="179">
        <f t="shared" ref="AD375:AD420" si="624">(AC375/AC374-1)*100</f>
        <v>18.90237624991331</v>
      </c>
      <c r="AE375" s="179">
        <f t="shared" si="616"/>
        <v>1.2755834996921678</v>
      </c>
      <c r="AF375" s="234"/>
    </row>
    <row r="376" spans="1:32" s="60" customFormat="1" ht="12" customHeight="1">
      <c r="A376" s="645"/>
      <c r="B376" s="301">
        <v>7</v>
      </c>
      <c r="C376" s="379" t="s">
        <v>27</v>
      </c>
      <c r="D376" s="319" t="s">
        <v>82</v>
      </c>
      <c r="E376" s="61">
        <v>740.64</v>
      </c>
      <c r="F376" s="178">
        <f t="shared" ref="F376:F420" si="625">((E376/E375)-1)*100</f>
        <v>-21.188388524729717</v>
      </c>
      <c r="G376" s="229">
        <f t="shared" ref="G376:G420" si="626">((E376/E364)-1)*100</f>
        <v>19.375271988781972</v>
      </c>
      <c r="H376" s="178">
        <v>25912.1</v>
      </c>
      <c r="I376" s="178">
        <f t="shared" ref="I376:I420" si="627">((H376/H375)-1)*100</f>
        <v>6.2759670083135211</v>
      </c>
      <c r="J376" s="226">
        <f t="shared" ref="J376:J420" si="628">((H376/H364)-1)*100</f>
        <v>5.7386414644696293</v>
      </c>
      <c r="K376" s="155">
        <v>433.25</v>
      </c>
      <c r="L376" s="178">
        <f t="shared" ref="L376:L420" si="629">((K376/K375)-1)*100</f>
        <v>-9.0842321735845939</v>
      </c>
      <c r="M376" s="229">
        <f t="shared" ref="M376:M420" si="630">((K376/K364)-1)*100</f>
        <v>24.16886392296227</v>
      </c>
      <c r="N376" s="178">
        <v>28330.799999999999</v>
      </c>
      <c r="O376" s="178">
        <f t="shared" ref="O376:O420" si="631">((N376/N375)-1)*100</f>
        <v>9.4334958244169265</v>
      </c>
      <c r="P376" s="226">
        <f t="shared" ref="P376:P420" si="632">((N376/N364)-1)*100</f>
        <v>1.0882829392916626</v>
      </c>
      <c r="Q376" s="229">
        <f t="shared" si="621"/>
        <v>170.94979803808423</v>
      </c>
      <c r="R376" s="229">
        <f t="shared" si="622"/>
        <v>91.462648425035638</v>
      </c>
      <c r="S376" s="204"/>
      <c r="T376" s="183">
        <f>SUM(E$370:E376)</f>
        <v>5998.39</v>
      </c>
      <c r="U376" s="178">
        <f t="shared" si="617"/>
        <v>14.086634016451915</v>
      </c>
      <c r="V376" s="229">
        <f t="shared" si="618"/>
        <v>10.129491964815207</v>
      </c>
      <c r="W376" s="178">
        <f>SUM(K$370:K376)</f>
        <v>3133.8799999999997</v>
      </c>
      <c r="X376" s="178">
        <f t="shared" si="619"/>
        <v>16.042553033921724</v>
      </c>
      <c r="Y376" s="207">
        <f t="shared" si="620"/>
        <v>5.6797450639868963</v>
      </c>
      <c r="Z376" s="178">
        <f>SUM(H$370:H376)</f>
        <v>174649.5</v>
      </c>
      <c r="AA376" s="178">
        <f t="shared" si="623"/>
        <v>17.421374852592564</v>
      </c>
      <c r="AB376" s="229">
        <f t="shared" si="615"/>
        <v>2.4697840882422106</v>
      </c>
      <c r="AC376" s="178">
        <f>SUM(N$370:N376)</f>
        <v>191178.9</v>
      </c>
      <c r="AD376" s="178">
        <f t="shared" si="624"/>
        <v>17.397071258430397</v>
      </c>
      <c r="AE376" s="178">
        <f t="shared" si="616"/>
        <v>1.2477836362981609</v>
      </c>
      <c r="AF376" s="234"/>
    </row>
    <row r="377" spans="1:32" s="60" customFormat="1" ht="12" customHeight="1">
      <c r="A377" s="645"/>
      <c r="B377" s="301">
        <v>8</v>
      </c>
      <c r="C377" s="379" t="s">
        <v>28</v>
      </c>
      <c r="D377" s="319" t="s">
        <v>83</v>
      </c>
      <c r="E377" s="61">
        <v>662.58</v>
      </c>
      <c r="F377" s="178">
        <f t="shared" si="625"/>
        <v>-10.5395333765392</v>
      </c>
      <c r="G377" s="229">
        <f t="shared" si="626"/>
        <v>-1.4428511929553078</v>
      </c>
      <c r="H377" s="178">
        <v>18823.099999999999</v>
      </c>
      <c r="I377" s="178">
        <f t="shared" si="627"/>
        <v>-27.357875278344867</v>
      </c>
      <c r="J377" s="226">
        <f t="shared" si="628"/>
        <v>-6.798342254197598</v>
      </c>
      <c r="K377" s="155">
        <v>382.11</v>
      </c>
      <c r="L377" s="178">
        <f t="shared" si="629"/>
        <v>-11.803808424697049</v>
      </c>
      <c r="M377" s="229">
        <f t="shared" si="630"/>
        <v>10.52266219304081</v>
      </c>
      <c r="N377" s="178">
        <v>22900.9</v>
      </c>
      <c r="O377" s="178">
        <f t="shared" si="631"/>
        <v>-19.166066613014799</v>
      </c>
      <c r="P377" s="226">
        <f t="shared" si="632"/>
        <v>-2.0726429939791902</v>
      </c>
      <c r="Q377" s="229">
        <f t="shared" si="621"/>
        <v>173.40032974797833</v>
      </c>
      <c r="R377" s="229">
        <f t="shared" si="622"/>
        <v>82.193712910846287</v>
      </c>
      <c r="S377" s="204"/>
      <c r="T377" s="183">
        <f>SUM(E$370:E377)</f>
        <v>6660.97</v>
      </c>
      <c r="U377" s="178">
        <f t="shared" si="617"/>
        <v>11.045964000340081</v>
      </c>
      <c r="V377" s="229">
        <f t="shared" si="618"/>
        <v>8.8580557121728418</v>
      </c>
      <c r="W377" s="178">
        <f>SUM(K$370:K377)</f>
        <v>3515.99</v>
      </c>
      <c r="X377" s="178">
        <f t="shared" si="619"/>
        <v>12.192872732842353</v>
      </c>
      <c r="Y377" s="207">
        <f t="shared" si="620"/>
        <v>6.1854082230503815</v>
      </c>
      <c r="Z377" s="178">
        <f>SUM(H$370:H377)</f>
        <v>193472.6</v>
      </c>
      <c r="AA377" s="178">
        <f t="shared" si="623"/>
        <v>10.777643222568646</v>
      </c>
      <c r="AB377" s="229">
        <f t="shared" si="615"/>
        <v>1.487913359536841</v>
      </c>
      <c r="AC377" s="178">
        <f>SUM(N$370:N377)</f>
        <v>214079.8</v>
      </c>
      <c r="AD377" s="178">
        <f t="shared" si="624"/>
        <v>11.978780085040764</v>
      </c>
      <c r="AE377" s="178">
        <f t="shared" si="616"/>
        <v>0.88186895523456599</v>
      </c>
      <c r="AF377" s="234"/>
    </row>
    <row r="378" spans="1:32" s="60" customFormat="1" ht="12" customHeight="1">
      <c r="A378" s="645"/>
      <c r="B378" s="301">
        <v>9</v>
      </c>
      <c r="C378" s="380" t="s">
        <v>29</v>
      </c>
      <c r="D378" s="320" t="s">
        <v>84</v>
      </c>
      <c r="E378" s="68">
        <v>915.76</v>
      </c>
      <c r="F378" s="179">
        <f t="shared" si="625"/>
        <v>38.211234869751578</v>
      </c>
      <c r="G378" s="231">
        <f t="shared" si="626"/>
        <v>40.262525080794617</v>
      </c>
      <c r="H378" s="179">
        <v>23416.6</v>
      </c>
      <c r="I378" s="179">
        <f t="shared" si="627"/>
        <v>24.403525455424457</v>
      </c>
      <c r="J378" s="227">
        <f t="shared" si="628"/>
        <v>4.958696207581248</v>
      </c>
      <c r="K378" s="156">
        <v>486.24</v>
      </c>
      <c r="L378" s="179">
        <f t="shared" si="629"/>
        <v>27.251315066342151</v>
      </c>
      <c r="M378" s="231">
        <f t="shared" si="630"/>
        <v>21.706047256708061</v>
      </c>
      <c r="N378" s="179">
        <v>27476</v>
      </c>
      <c r="O378" s="179">
        <f t="shared" si="631"/>
        <v>19.977817465689117</v>
      </c>
      <c r="P378" s="227">
        <f t="shared" si="632"/>
        <v>8.0898204535083238</v>
      </c>
      <c r="Q378" s="231">
        <f t="shared" si="621"/>
        <v>188.33497861138534</v>
      </c>
      <c r="R378" s="231">
        <f t="shared" si="622"/>
        <v>85.225651477653216</v>
      </c>
      <c r="S378" s="204"/>
      <c r="T378" s="181">
        <f>SUM(E$370:E378)</f>
        <v>7576.7300000000005</v>
      </c>
      <c r="U378" s="179">
        <f t="shared" si="617"/>
        <v>13.748147792288524</v>
      </c>
      <c r="V378" s="231">
        <f t="shared" si="618"/>
        <v>11.885839003874876</v>
      </c>
      <c r="W378" s="179">
        <f>SUM(K$370:K378)</f>
        <v>4002.2299999999996</v>
      </c>
      <c r="X378" s="179">
        <f t="shared" si="619"/>
        <v>13.829390868574709</v>
      </c>
      <c r="Y378" s="212">
        <f t="shared" si="620"/>
        <v>7.8564691298137701</v>
      </c>
      <c r="Z378" s="179">
        <f>SUM(H$370:H378)</f>
        <v>216889.2</v>
      </c>
      <c r="AA378" s="179">
        <f t="shared" si="623"/>
        <v>12.103315921737767</v>
      </c>
      <c r="AB378" s="231">
        <f t="shared" ref="AB378:AB420" si="633">(Z378/Z366-1)*100</f>
        <v>1.8515457410879232</v>
      </c>
      <c r="AC378" s="179">
        <f>SUM(N$370:N378)</f>
        <v>241555.8</v>
      </c>
      <c r="AD378" s="179">
        <f t="shared" si="624"/>
        <v>12.834466399912547</v>
      </c>
      <c r="AE378" s="179">
        <f t="shared" ref="AE378:AE420" si="634">(AC378/AC366-1)*100</f>
        <v>1.652919689598864</v>
      </c>
      <c r="AF378" s="234"/>
    </row>
    <row r="379" spans="1:32" s="60" customFormat="1" ht="12" customHeight="1">
      <c r="A379" s="645"/>
      <c r="B379" s="301">
        <v>10</v>
      </c>
      <c r="C379" s="381" t="s">
        <v>30</v>
      </c>
      <c r="D379" s="319"/>
      <c r="E379" s="155">
        <v>997.65</v>
      </c>
      <c r="F379" s="178">
        <f t="shared" si="625"/>
        <v>8.9422992923910094</v>
      </c>
      <c r="G379" s="229">
        <f t="shared" si="626"/>
        <v>16.931750254925614</v>
      </c>
      <c r="H379" s="178">
        <v>26895.5</v>
      </c>
      <c r="I379" s="178">
        <f t="shared" si="627"/>
        <v>14.856554751757312</v>
      </c>
      <c r="J379" s="226">
        <f t="shared" si="628"/>
        <v>2.5195829918618573</v>
      </c>
      <c r="K379" s="155">
        <v>550.58000000000004</v>
      </c>
      <c r="L379" s="178">
        <f t="shared" si="629"/>
        <v>13.232148733135896</v>
      </c>
      <c r="M379" s="229">
        <f t="shared" si="630"/>
        <v>26.381269367611626</v>
      </c>
      <c r="N379" s="178">
        <v>29546.400000000001</v>
      </c>
      <c r="O379" s="178">
        <f t="shared" si="631"/>
        <v>7.5353035376328537</v>
      </c>
      <c r="P379" s="226">
        <f t="shared" si="632"/>
        <v>-1.8718033875788742</v>
      </c>
      <c r="Q379" s="229">
        <f t="shared" si="621"/>
        <v>181.19982563841765</v>
      </c>
      <c r="R379" s="229">
        <f t="shared" si="622"/>
        <v>91.028010180597292</v>
      </c>
      <c r="S379" s="204"/>
      <c r="T379" s="183">
        <f>SUM(E$370:E379)</f>
        <v>8574.380000000001</v>
      </c>
      <c r="U379" s="178">
        <f t="shared" ref="U379:U420" si="635">((T379/T378)-1)*100</f>
        <v>13.167289846675278</v>
      </c>
      <c r="V379" s="229">
        <f t="shared" ref="V379:V420" si="636">((T379/T367)-1)*100</f>
        <v>12.450442817929908</v>
      </c>
      <c r="W379" s="178">
        <f>SUM(K$370:K379)</f>
        <v>4552.8099999999995</v>
      </c>
      <c r="X379" s="178">
        <f t="shared" ref="X379:X420" si="637">((W379/W378)-1)*100</f>
        <v>13.756830566958911</v>
      </c>
      <c r="Y379" s="207">
        <f t="shared" ref="Y379:Y420" si="638">((W379/W367)-1)*100</f>
        <v>9.8028386412145387</v>
      </c>
      <c r="Z379" s="178">
        <f>SUM(H$370:H379)</f>
        <v>243784.7</v>
      </c>
      <c r="AA379" s="178">
        <f t="shared" si="623"/>
        <v>12.400571351639456</v>
      </c>
      <c r="AB379" s="229">
        <f t="shared" si="633"/>
        <v>1.9248192476907899</v>
      </c>
      <c r="AC379" s="178">
        <f>SUM(N$370:N379)</f>
        <v>271102.2</v>
      </c>
      <c r="AD379" s="178">
        <f t="shared" si="624"/>
        <v>12.231707953193439</v>
      </c>
      <c r="AE379" s="178">
        <f t="shared" si="634"/>
        <v>1.2565269031665327</v>
      </c>
      <c r="AF379" s="234"/>
    </row>
    <row r="380" spans="1:32" s="60" customFormat="1" ht="12" customHeight="1">
      <c r="A380" s="645"/>
      <c r="B380" s="301">
        <v>11</v>
      </c>
      <c r="C380" s="381" t="s">
        <v>31</v>
      </c>
      <c r="D380" s="319"/>
      <c r="E380" s="155">
        <v>893.45</v>
      </c>
      <c r="F380" s="178">
        <f t="shared" si="625"/>
        <v>-10.444544679997991</v>
      </c>
      <c r="G380" s="229">
        <f t="shared" si="626"/>
        <v>-1.9286074948958287</v>
      </c>
      <c r="H380" s="178">
        <v>24757.9</v>
      </c>
      <c r="I380" s="178">
        <f t="shared" si="627"/>
        <v>-7.9477979587663334</v>
      </c>
      <c r="J380" s="226">
        <f t="shared" si="628"/>
        <v>-0.99018215992481284</v>
      </c>
      <c r="K380" s="155">
        <v>492.44</v>
      </c>
      <c r="L380" s="178">
        <f t="shared" si="629"/>
        <v>-10.559773329942978</v>
      </c>
      <c r="M380" s="229">
        <f t="shared" si="630"/>
        <v>29.945112940679763</v>
      </c>
      <c r="N380" s="178">
        <v>26706.3</v>
      </c>
      <c r="O380" s="178">
        <f t="shared" si="631"/>
        <v>-9.6123385590122687</v>
      </c>
      <c r="P380" s="226">
        <f t="shared" si="632"/>
        <v>-3.2271740666524162</v>
      </c>
      <c r="Q380" s="229">
        <f>E380/K380*100</f>
        <v>181.43327105840305</v>
      </c>
      <c r="R380" s="229">
        <f>(H380/N380)*100</f>
        <v>92.70434316996365</v>
      </c>
      <c r="S380" s="204"/>
      <c r="T380" s="183">
        <f>SUM(E$370:E380)</f>
        <v>9467.8300000000017</v>
      </c>
      <c r="U380" s="178">
        <f t="shared" si="635"/>
        <v>10.419995381590287</v>
      </c>
      <c r="V380" s="229">
        <f t="shared" si="636"/>
        <v>10.915821720819352</v>
      </c>
      <c r="W380" s="178">
        <f>SUM(K$370:K380)</f>
        <v>5045.2499999999991</v>
      </c>
      <c r="X380" s="178">
        <f t="shared" si="637"/>
        <v>10.816177261954696</v>
      </c>
      <c r="Y380" s="207">
        <f t="shared" si="638"/>
        <v>11.489599607540679</v>
      </c>
      <c r="Z380" s="178">
        <f>SUM(H$370:H380)</f>
        <v>268542.60000000003</v>
      </c>
      <c r="AA380" s="178">
        <f t="shared" si="623"/>
        <v>10.155641432788865</v>
      </c>
      <c r="AB380" s="229">
        <f t="shared" si="633"/>
        <v>1.648911526104313</v>
      </c>
      <c r="AC380" s="178">
        <f>SUM(N$370:N380)</f>
        <v>297808.5</v>
      </c>
      <c r="AD380" s="178">
        <f t="shared" si="624"/>
        <v>9.8510082175651714</v>
      </c>
      <c r="AE380" s="178">
        <f t="shared" si="634"/>
        <v>0.83755763372359571</v>
      </c>
      <c r="AF380" s="234"/>
    </row>
    <row r="381" spans="1:32" s="60" customFormat="1" ht="12" customHeight="1">
      <c r="A381" s="646"/>
      <c r="B381" s="302">
        <v>12</v>
      </c>
      <c r="C381" s="382" t="s">
        <v>32</v>
      </c>
      <c r="D381" s="320"/>
      <c r="E381" s="156">
        <v>737.54</v>
      </c>
      <c r="F381" s="179">
        <f t="shared" si="625"/>
        <v>-17.450332978902019</v>
      </c>
      <c r="G381" s="231">
        <f t="shared" si="626"/>
        <v>21.061011440671006</v>
      </c>
      <c r="H381" s="179">
        <v>22350</v>
      </c>
      <c r="I381" s="179">
        <f t="shared" si="627"/>
        <v>-9.7257844970696219</v>
      </c>
      <c r="J381" s="227">
        <f t="shared" si="628"/>
        <v>6.0543510754907714</v>
      </c>
      <c r="K381" s="156">
        <v>419.75</v>
      </c>
      <c r="L381" s="179">
        <f t="shared" si="629"/>
        <v>-14.761189180407763</v>
      </c>
      <c r="M381" s="231">
        <f t="shared" si="630"/>
        <v>27.016068024328966</v>
      </c>
      <c r="N381" s="179">
        <v>24628.6</v>
      </c>
      <c r="O381" s="179">
        <f t="shared" si="631"/>
        <v>-7.7798122540374433</v>
      </c>
      <c r="P381" s="227">
        <f t="shared" si="632"/>
        <v>1.3009875659645509</v>
      </c>
      <c r="Q381" s="231">
        <f>E381/K381*100</f>
        <v>175.70935080405002</v>
      </c>
      <c r="R381" s="231">
        <f>(H381/N381)*100</f>
        <v>90.748154584507446</v>
      </c>
      <c r="S381" s="209"/>
      <c r="T381" s="181">
        <f>SUM(E$370:E381)</f>
        <v>10205.370000000003</v>
      </c>
      <c r="U381" s="179">
        <f t="shared" si="635"/>
        <v>7.7899582058402084</v>
      </c>
      <c r="V381" s="231">
        <f t="shared" si="636"/>
        <v>11.591662584415152</v>
      </c>
      <c r="W381" s="179">
        <f>SUM(K$370:K381)</f>
        <v>5464.9999999999991</v>
      </c>
      <c r="X381" s="179">
        <f t="shared" si="637"/>
        <v>8.3197066547742828</v>
      </c>
      <c r="Y381" s="212">
        <f t="shared" si="638"/>
        <v>12.546285045862838</v>
      </c>
      <c r="Z381" s="179">
        <f>SUM(H$370:H381)</f>
        <v>290892.60000000003</v>
      </c>
      <c r="AA381" s="179">
        <f t="shared" si="623"/>
        <v>8.3227018729989268</v>
      </c>
      <c r="AB381" s="231">
        <f t="shared" si="633"/>
        <v>1.9743707944142708</v>
      </c>
      <c r="AC381" s="179">
        <f>SUM(N$370:N381)</f>
        <v>322437.09999999998</v>
      </c>
      <c r="AD381" s="179">
        <f t="shared" si="624"/>
        <v>8.2699452836302534</v>
      </c>
      <c r="AE381" s="179">
        <f t="shared" si="634"/>
        <v>0.8728060186355302</v>
      </c>
      <c r="AF381" s="234"/>
    </row>
    <row r="382" spans="1:32" s="60" customFormat="1" ht="12" customHeight="1">
      <c r="A382" s="639">
        <v>2020</v>
      </c>
      <c r="B382" s="303">
        <v>1</v>
      </c>
      <c r="C382" s="452" t="s">
        <v>21</v>
      </c>
      <c r="D382" s="318"/>
      <c r="E382" s="82">
        <v>820.04</v>
      </c>
      <c r="F382" s="180">
        <f t="shared" si="625"/>
        <v>11.185833988665017</v>
      </c>
      <c r="G382" s="233">
        <f t="shared" si="626"/>
        <v>-1.7516114345961231</v>
      </c>
      <c r="H382" s="474">
        <v>23649.599999999999</v>
      </c>
      <c r="I382" s="180">
        <f t="shared" si="627"/>
        <v>5.8147651006711376</v>
      </c>
      <c r="J382" s="225">
        <f t="shared" si="628"/>
        <v>1.5858834040652026</v>
      </c>
      <c r="K382" s="153">
        <v>440.66</v>
      </c>
      <c r="L382" s="180">
        <f t="shared" si="629"/>
        <v>4.9815366289458041</v>
      </c>
      <c r="M382" s="233">
        <f t="shared" si="630"/>
        <v>6.1064290874067062</v>
      </c>
      <c r="N382" s="474">
        <v>27220.28</v>
      </c>
      <c r="O382" s="180">
        <f t="shared" si="631"/>
        <v>10.523050437296488</v>
      </c>
      <c r="P382" s="225">
        <f t="shared" si="632"/>
        <v>5.8740713784222187E-2</v>
      </c>
      <c r="Q382" s="233">
        <f>E382/K382*100</f>
        <v>186.09358689238866</v>
      </c>
      <c r="R382" s="233">
        <f>(H382/N382)*100</f>
        <v>86.882280417394668</v>
      </c>
      <c r="S382" s="204"/>
      <c r="T382" s="182">
        <f>SUM(E$382:E382)</f>
        <v>820.04</v>
      </c>
      <c r="U382" s="180">
        <f t="shared" si="635"/>
        <v>-91.964622546757241</v>
      </c>
      <c r="V382" s="233">
        <f t="shared" si="636"/>
        <v>-1.7516114345961231</v>
      </c>
      <c r="W382" s="180">
        <f>SUM(K$382:K382)</f>
        <v>440.66</v>
      </c>
      <c r="X382" s="180">
        <f t="shared" si="637"/>
        <v>-91.936688014638605</v>
      </c>
      <c r="Y382" s="217">
        <f t="shared" si="638"/>
        <v>6.1064290874067062</v>
      </c>
      <c r="Z382" s="180">
        <f>SUM(H$382:H382)</f>
        <v>23649.599999999999</v>
      </c>
      <c r="AA382" s="180">
        <f t="shared" si="623"/>
        <v>-91.869989130008804</v>
      </c>
      <c r="AB382" s="233">
        <f t="shared" si="633"/>
        <v>1.5858834040652026</v>
      </c>
      <c r="AC382" s="180">
        <f>SUM(N$382:N382)</f>
        <v>27220.28</v>
      </c>
      <c r="AD382" s="180">
        <f t="shared" si="624"/>
        <v>-91.557956575096355</v>
      </c>
      <c r="AE382" s="180">
        <f t="shared" si="634"/>
        <v>5.8740713784222187E-2</v>
      </c>
      <c r="AF382" s="234"/>
    </row>
    <row r="383" spans="1:32" s="60" customFormat="1" ht="12" customHeight="1">
      <c r="A383" s="640"/>
      <c r="B383" s="301">
        <v>2</v>
      </c>
      <c r="C383" s="450" t="s">
        <v>22</v>
      </c>
      <c r="D383" s="319"/>
      <c r="E383" s="61">
        <v>908.52</v>
      </c>
      <c r="F383" s="178">
        <f t="shared" si="625"/>
        <v>10.789717574752444</v>
      </c>
      <c r="G383" s="229">
        <f t="shared" si="626"/>
        <v>14.260561166098618</v>
      </c>
      <c r="H383" s="444">
        <v>24327.8</v>
      </c>
      <c r="I383" s="178">
        <f t="shared" si="627"/>
        <v>2.8677017793112825</v>
      </c>
      <c r="J383" s="226">
        <f t="shared" si="628"/>
        <v>3.6491374572350077</v>
      </c>
      <c r="K383" s="155">
        <v>473.98</v>
      </c>
      <c r="L383" s="178">
        <f t="shared" si="629"/>
        <v>7.5613851949348776</v>
      </c>
      <c r="M383" s="229">
        <f t="shared" si="630"/>
        <v>10.212528484397531</v>
      </c>
      <c r="N383" s="444">
        <v>26360.77</v>
      </c>
      <c r="O383" s="178">
        <f t="shared" si="631"/>
        <v>-3.1576089592024736</v>
      </c>
      <c r="P383" s="226">
        <f t="shared" si="632"/>
        <v>1.373150743932583</v>
      </c>
      <c r="Q383" s="229">
        <f>E383/K383*100</f>
        <v>191.6789737963627</v>
      </c>
      <c r="R383" s="229">
        <f>(H383/N383)*100</f>
        <v>92.287895990898591</v>
      </c>
      <c r="S383" s="204"/>
      <c r="T383" s="183">
        <f>SUM(E$382:E383)</f>
        <v>1728.56</v>
      </c>
      <c r="U383" s="178">
        <f t="shared" si="635"/>
        <v>110.78971757475244</v>
      </c>
      <c r="V383" s="229">
        <f t="shared" si="636"/>
        <v>6.0602899760091811</v>
      </c>
      <c r="W383" s="178">
        <f>SUM(K$382:K383)</f>
        <v>914.6400000000001</v>
      </c>
      <c r="X383" s="178">
        <f t="shared" si="637"/>
        <v>107.5613851949349</v>
      </c>
      <c r="Y383" s="207">
        <f t="shared" si="638"/>
        <v>8.1953250686098258</v>
      </c>
      <c r="Z383" s="178">
        <f>SUM(H$382:H383)</f>
        <v>47977.399999999994</v>
      </c>
      <c r="AA383" s="178">
        <f t="shared" si="623"/>
        <v>102.86770177931129</v>
      </c>
      <c r="AB383" s="229">
        <f t="shared" si="633"/>
        <v>2.6217228464419318</v>
      </c>
      <c r="AC383" s="178">
        <f>SUM(N$382:N383)</f>
        <v>53581.05</v>
      </c>
      <c r="AD383" s="178">
        <f t="shared" si="624"/>
        <v>96.842391040797551</v>
      </c>
      <c r="AE383" s="178">
        <f t="shared" si="634"/>
        <v>0.70111637347767264</v>
      </c>
      <c r="AF383" s="234"/>
    </row>
    <row r="384" spans="1:32" s="60" customFormat="1" ht="12" customHeight="1">
      <c r="A384" s="640"/>
      <c r="B384" s="301">
        <v>3</v>
      </c>
      <c r="C384" s="451" t="s">
        <v>23</v>
      </c>
      <c r="D384" s="320"/>
      <c r="E384" s="68">
        <v>835.73</v>
      </c>
      <c r="F384" s="179">
        <f t="shared" si="625"/>
        <v>-8.0119314929775864</v>
      </c>
      <c r="G384" s="231">
        <f t="shared" si="626"/>
        <v>-3.4351674254153863</v>
      </c>
      <c r="H384" s="458">
        <v>22372.3</v>
      </c>
      <c r="I384" s="179">
        <f t="shared" si="627"/>
        <v>-8.0381292184250164</v>
      </c>
      <c r="J384" s="227">
        <f t="shared" si="628"/>
        <v>-14.300434774281289</v>
      </c>
      <c r="K384" s="156">
        <v>390.31</v>
      </c>
      <c r="L384" s="179">
        <f t="shared" si="629"/>
        <v>-17.652643571458714</v>
      </c>
      <c r="M384" s="231">
        <f t="shared" si="630"/>
        <v>-9.9527050409505158</v>
      </c>
      <c r="N384" s="458">
        <v>24078.04</v>
      </c>
      <c r="O384" s="179">
        <f t="shared" si="631"/>
        <v>-8.6595725390419158</v>
      </c>
      <c r="P384" s="227">
        <f t="shared" si="632"/>
        <v>-14.657734772360742</v>
      </c>
      <c r="Q384" s="231">
        <f>E384/K384*100</f>
        <v>214.11954600189591</v>
      </c>
      <c r="R384" s="231">
        <f>(H384/N384)*100</f>
        <v>92.915785504135712</v>
      </c>
      <c r="S384" s="204"/>
      <c r="T384" s="181">
        <f>SUM(E$382:E384)</f>
        <v>2564.29</v>
      </c>
      <c r="U384" s="179">
        <f t="shared" si="635"/>
        <v>48.348336187346689</v>
      </c>
      <c r="V384" s="231">
        <f t="shared" si="636"/>
        <v>2.766857028353864</v>
      </c>
      <c r="W384" s="179">
        <f>SUM(K$382:K384)</f>
        <v>1304.95</v>
      </c>
      <c r="X384" s="179">
        <f t="shared" si="637"/>
        <v>42.673620222163898</v>
      </c>
      <c r="Y384" s="212">
        <f t="shared" si="638"/>
        <v>2.0440878629350845</v>
      </c>
      <c r="Z384" s="179">
        <f>SUM(H$382:H384)</f>
        <v>70349.7</v>
      </c>
      <c r="AA384" s="179">
        <f t="shared" si="623"/>
        <v>46.630913721877398</v>
      </c>
      <c r="AB384" s="231">
        <f t="shared" si="633"/>
        <v>-3.4416639673223837</v>
      </c>
      <c r="AC384" s="179">
        <f>SUM(N$382:N384)</f>
        <v>77659.09</v>
      </c>
      <c r="AD384" s="179">
        <f t="shared" si="624"/>
        <v>44.937603873011071</v>
      </c>
      <c r="AE384" s="179">
        <f t="shared" si="634"/>
        <v>-4.6209047978728046</v>
      </c>
      <c r="AF384" s="234"/>
    </row>
    <row r="385" spans="1:32" s="60" customFormat="1" ht="12" customHeight="1">
      <c r="A385" s="640"/>
      <c r="B385" s="301">
        <v>4</v>
      </c>
      <c r="C385" s="450" t="s">
        <v>24</v>
      </c>
      <c r="D385" s="319"/>
      <c r="E385" s="61">
        <v>408.13</v>
      </c>
      <c r="F385" s="178">
        <f t="shared" si="625"/>
        <v>-51.164849891711441</v>
      </c>
      <c r="G385" s="229">
        <f t="shared" si="626"/>
        <v>-53.061529614721103</v>
      </c>
      <c r="H385" s="444">
        <v>15041.5</v>
      </c>
      <c r="I385" s="178">
        <f t="shared" si="627"/>
        <v>-32.76730599893618</v>
      </c>
      <c r="J385" s="226">
        <f t="shared" si="628"/>
        <v>-39.374702748018983</v>
      </c>
      <c r="K385" s="155">
        <v>202.94</v>
      </c>
      <c r="L385" s="178">
        <f t="shared" si="629"/>
        <v>-48.005431580026134</v>
      </c>
      <c r="M385" s="229">
        <f t="shared" si="630"/>
        <v>-56.179823803765757</v>
      </c>
      <c r="N385" s="444">
        <v>16565.009999999998</v>
      </c>
      <c r="O385" s="178">
        <f t="shared" si="631"/>
        <v>-31.202830462944664</v>
      </c>
      <c r="P385" s="226">
        <f t="shared" si="632"/>
        <v>-36.916348043322621</v>
      </c>
      <c r="Q385" s="229">
        <f t="shared" ref="Q385:Q390" si="639">E385/K385*100</f>
        <v>201.10870207943233</v>
      </c>
      <c r="R385" s="229">
        <f t="shared" ref="R385:R391" si="640">(H385/N385)*100</f>
        <v>90.802842859738703</v>
      </c>
      <c r="S385" s="204"/>
      <c r="T385" s="183">
        <f>SUM(E$382:E385)</f>
        <v>2972.42</v>
      </c>
      <c r="U385" s="178">
        <f t="shared" si="635"/>
        <v>15.915906547231407</v>
      </c>
      <c r="V385" s="229">
        <f t="shared" si="636"/>
        <v>-11.660004457983508</v>
      </c>
      <c r="W385" s="178">
        <f>SUM(K$382:K385)</f>
        <v>1507.89</v>
      </c>
      <c r="X385" s="178">
        <f t="shared" si="637"/>
        <v>15.551553699375464</v>
      </c>
      <c r="Y385" s="207">
        <f t="shared" si="638"/>
        <v>-13.435671927115312</v>
      </c>
      <c r="Z385" s="178">
        <f>SUM(H$382:H385)</f>
        <v>85391.2</v>
      </c>
      <c r="AA385" s="178">
        <f t="shared" si="623"/>
        <v>21.381043558110413</v>
      </c>
      <c r="AB385" s="229">
        <f t="shared" si="633"/>
        <v>-12.569751750320979</v>
      </c>
      <c r="AC385" s="178">
        <f>SUM(N$382:N385)</f>
        <v>94224.099999999991</v>
      </c>
      <c r="AD385" s="178">
        <f t="shared" si="624"/>
        <v>21.33041991607163</v>
      </c>
      <c r="AE385" s="178">
        <f t="shared" si="634"/>
        <v>-12.49643620978026</v>
      </c>
      <c r="AF385" s="234"/>
    </row>
    <row r="386" spans="1:32" s="60" customFormat="1" ht="12" customHeight="1">
      <c r="A386" s="640"/>
      <c r="B386" s="301">
        <v>5</v>
      </c>
      <c r="C386" s="450" t="s">
        <v>25</v>
      </c>
      <c r="D386" s="319"/>
      <c r="E386" s="61">
        <v>531.96</v>
      </c>
      <c r="F386" s="178">
        <f t="shared" si="625"/>
        <v>30.340822777056342</v>
      </c>
      <c r="G386" s="229">
        <f t="shared" si="626"/>
        <v>-44.1945365280517</v>
      </c>
      <c r="H386" s="444">
        <v>17564.400000000001</v>
      </c>
      <c r="I386" s="178">
        <f t="shared" si="627"/>
        <v>16.772928231891783</v>
      </c>
      <c r="J386" s="226">
        <f t="shared" si="628"/>
        <v>-34.185411256871134</v>
      </c>
      <c r="K386" s="155">
        <v>271.70999999999998</v>
      </c>
      <c r="L386" s="178">
        <f t="shared" si="629"/>
        <v>33.886863112249912</v>
      </c>
      <c r="M386" s="229">
        <f t="shared" si="630"/>
        <v>-43.647336983573922</v>
      </c>
      <c r="N386" s="444">
        <v>17624.84</v>
      </c>
      <c r="O386" s="178">
        <f t="shared" si="631"/>
        <v>6.3980039855092263</v>
      </c>
      <c r="P386" s="226">
        <f t="shared" si="632"/>
        <v>-39.804229623760214</v>
      </c>
      <c r="Q386" s="229">
        <f t="shared" si="639"/>
        <v>195.78226785911451</v>
      </c>
      <c r="R386" s="229">
        <f t="shared" si="640"/>
        <v>99.657074901105489</v>
      </c>
      <c r="S386" s="204"/>
      <c r="T386" s="183">
        <f>SUM(E$382:E386)</f>
        <v>3504.38</v>
      </c>
      <c r="U386" s="178">
        <f t="shared" si="635"/>
        <v>17.896528754348306</v>
      </c>
      <c r="V386" s="229">
        <f t="shared" si="636"/>
        <v>-18.842331733051708</v>
      </c>
      <c r="W386" s="178">
        <f>SUM(K$382:K386)</f>
        <v>1779.6000000000001</v>
      </c>
      <c r="X386" s="178">
        <f t="shared" si="637"/>
        <v>18.019218908541077</v>
      </c>
      <c r="Y386" s="207">
        <f t="shared" si="638"/>
        <v>-19.985252395361684</v>
      </c>
      <c r="Z386" s="178">
        <f>SUM(H$382:H386)</f>
        <v>102955.6</v>
      </c>
      <c r="AA386" s="178">
        <f t="shared" si="623"/>
        <v>20.569332671282293</v>
      </c>
      <c r="AB386" s="229">
        <f t="shared" si="633"/>
        <v>-17.208647787994892</v>
      </c>
      <c r="AC386" s="178">
        <f>SUM(N$382:N386)</f>
        <v>111848.93999999999</v>
      </c>
      <c r="AD386" s="178">
        <f t="shared" si="624"/>
        <v>18.705235709335511</v>
      </c>
      <c r="AE386" s="178">
        <f t="shared" si="634"/>
        <v>-18.334295904993823</v>
      </c>
      <c r="AF386" s="234"/>
    </row>
    <row r="387" spans="1:32" s="60" customFormat="1" ht="12" customHeight="1">
      <c r="A387" s="640"/>
      <c r="B387" s="301">
        <v>6</v>
      </c>
      <c r="C387" s="451" t="s">
        <v>26</v>
      </c>
      <c r="D387" s="320"/>
      <c r="E387" s="68">
        <v>832.33</v>
      </c>
      <c r="F387" s="179">
        <f t="shared" si="625"/>
        <v>56.464771787352433</v>
      </c>
      <c r="G387" s="231">
        <f t="shared" si="626"/>
        <v>-11.431642121392693</v>
      </c>
      <c r="H387" s="458">
        <v>22410.3</v>
      </c>
      <c r="I387" s="179">
        <f t="shared" si="627"/>
        <v>27.589328414292535</v>
      </c>
      <c r="J387" s="227">
        <f t="shared" si="628"/>
        <v>-8.0863263322382686</v>
      </c>
      <c r="K387" s="156">
        <v>368.39</v>
      </c>
      <c r="L387" s="179">
        <f t="shared" si="629"/>
        <v>35.582054396231278</v>
      </c>
      <c r="M387" s="231">
        <f t="shared" si="630"/>
        <v>-22.694841985982293</v>
      </c>
      <c r="N387" s="458">
        <v>21333.200000000001</v>
      </c>
      <c r="O387" s="179">
        <f t="shared" si="631"/>
        <v>21.04053143177471</v>
      </c>
      <c r="P387" s="227">
        <f t="shared" si="632"/>
        <v>-17.596162017258553</v>
      </c>
      <c r="Q387" s="231">
        <f t="shared" si="639"/>
        <v>225.93718613425992</v>
      </c>
      <c r="R387" s="231">
        <f t="shared" si="640"/>
        <v>105.04893780586129</v>
      </c>
      <c r="S387" s="204"/>
      <c r="T387" s="181">
        <f>SUM(E$382:E387)</f>
        <v>4336.71</v>
      </c>
      <c r="U387" s="179">
        <f t="shared" si="635"/>
        <v>23.751134294796806</v>
      </c>
      <c r="V387" s="231">
        <f t="shared" si="636"/>
        <v>-17.517759497884079</v>
      </c>
      <c r="W387" s="179">
        <f>SUM(K$382:K387)</f>
        <v>2147.9900000000002</v>
      </c>
      <c r="X387" s="179">
        <f t="shared" si="637"/>
        <v>20.700719262755673</v>
      </c>
      <c r="Y387" s="212">
        <f t="shared" si="638"/>
        <v>-20.463373361030555</v>
      </c>
      <c r="Z387" s="179">
        <f>SUM(H$382:H387)</f>
        <v>125365.90000000001</v>
      </c>
      <c r="AA387" s="179">
        <f t="shared" si="623"/>
        <v>21.766955852814228</v>
      </c>
      <c r="AB387" s="231">
        <f t="shared" si="633"/>
        <v>-15.713263778982277</v>
      </c>
      <c r="AC387" s="179">
        <f>SUM(N$382:N387)</f>
        <v>133182.13999999998</v>
      </c>
      <c r="AD387" s="179">
        <f t="shared" si="624"/>
        <v>19.073225012235252</v>
      </c>
      <c r="AE387" s="179">
        <f t="shared" si="634"/>
        <v>-18.216951871099518</v>
      </c>
      <c r="AF387" s="234"/>
    </row>
    <row r="388" spans="1:32" s="60" customFormat="1" ht="12" customHeight="1">
      <c r="A388" s="640"/>
      <c r="B388" s="301">
        <v>7</v>
      </c>
      <c r="C388" s="450" t="s">
        <v>27</v>
      </c>
      <c r="D388" s="319"/>
      <c r="E388" s="61">
        <v>587.04999999999995</v>
      </c>
      <c r="F388" s="178">
        <f t="shared" si="625"/>
        <v>-29.469080773251001</v>
      </c>
      <c r="G388" s="229">
        <f t="shared" si="626"/>
        <v>-20.737470295960257</v>
      </c>
      <c r="H388" s="444">
        <v>23626</v>
      </c>
      <c r="I388" s="178">
        <f t="shared" si="627"/>
        <v>5.4247377322034884</v>
      </c>
      <c r="J388" s="226">
        <f t="shared" si="628"/>
        <v>-8.8225192091725404</v>
      </c>
      <c r="K388" s="155">
        <v>295.02999999999997</v>
      </c>
      <c r="L388" s="178">
        <f t="shared" si="629"/>
        <v>-19.91367843861126</v>
      </c>
      <c r="M388" s="229">
        <f t="shared" si="630"/>
        <v>-31.903058280438557</v>
      </c>
      <c r="N388" s="444">
        <v>23919.83</v>
      </c>
      <c r="O388" s="178">
        <f t="shared" si="631"/>
        <v>12.12490390564942</v>
      </c>
      <c r="P388" s="226">
        <f t="shared" si="632"/>
        <v>-15.569521510158546</v>
      </c>
      <c r="Q388" s="229">
        <f t="shared" si="639"/>
        <v>198.97976476968444</v>
      </c>
      <c r="R388" s="229">
        <f t="shared" si="640"/>
        <v>98.771604982142421</v>
      </c>
      <c r="S388" s="204"/>
      <c r="T388" s="183">
        <f>SUM(E$382:E388)</f>
        <v>4923.76</v>
      </c>
      <c r="U388" s="178">
        <f t="shared" si="635"/>
        <v>13.536759432841961</v>
      </c>
      <c r="V388" s="229">
        <f t="shared" si="636"/>
        <v>-17.915307274118554</v>
      </c>
      <c r="W388" s="178">
        <f>SUM(K$382:K388)</f>
        <v>2443.0200000000004</v>
      </c>
      <c r="X388" s="178">
        <f t="shared" si="637"/>
        <v>13.735166364834118</v>
      </c>
      <c r="Y388" s="207">
        <f t="shared" si="638"/>
        <v>-22.044877276730425</v>
      </c>
      <c r="Z388" s="178">
        <f>SUM(H$382:H388)</f>
        <v>148991.90000000002</v>
      </c>
      <c r="AA388" s="178">
        <f t="shared" si="623"/>
        <v>18.845635057060981</v>
      </c>
      <c r="AB388" s="229">
        <f t="shared" si="633"/>
        <v>-14.690909507327522</v>
      </c>
      <c r="AC388" s="178">
        <f>SUM(N$382:N388)</f>
        <v>157101.96999999997</v>
      </c>
      <c r="AD388" s="178">
        <f t="shared" si="624"/>
        <v>17.960238512461203</v>
      </c>
      <c r="AE388" s="178">
        <f t="shared" si="634"/>
        <v>-17.824629182404561</v>
      </c>
      <c r="AF388" s="234"/>
    </row>
    <row r="389" spans="1:32" s="60" customFormat="1" ht="12" customHeight="1">
      <c r="A389" s="640"/>
      <c r="B389" s="301">
        <v>8</v>
      </c>
      <c r="C389" s="450" t="s">
        <v>28</v>
      </c>
      <c r="D389" s="319"/>
      <c r="E389" s="61">
        <v>595.63</v>
      </c>
      <c r="F389" s="178">
        <f t="shared" si="625"/>
        <v>1.461545013201615</v>
      </c>
      <c r="G389" s="229">
        <f t="shared" si="626"/>
        <v>-10.104440218539656</v>
      </c>
      <c r="H389" s="444">
        <v>17565</v>
      </c>
      <c r="I389" s="178">
        <f t="shared" si="627"/>
        <v>-25.653940573943956</v>
      </c>
      <c r="J389" s="226">
        <f t="shared" si="628"/>
        <v>-6.6838087243865196</v>
      </c>
      <c r="K389" s="155">
        <v>301.5</v>
      </c>
      <c r="L389" s="178">
        <f t="shared" si="629"/>
        <v>2.1929973223062227</v>
      </c>
      <c r="M389" s="229">
        <f t="shared" si="630"/>
        <v>-21.096019470833006</v>
      </c>
      <c r="N389" s="444">
        <v>19420.86</v>
      </c>
      <c r="O389" s="178">
        <f t="shared" si="631"/>
        <v>-18.808536682743981</v>
      </c>
      <c r="P389" s="226">
        <f t="shared" si="632"/>
        <v>-15.196083996698817</v>
      </c>
      <c r="Q389" s="229">
        <f t="shared" si="639"/>
        <v>197.55555555555554</v>
      </c>
      <c r="R389" s="229">
        <f t="shared" si="640"/>
        <v>90.443986517589849</v>
      </c>
      <c r="S389" s="204"/>
      <c r="T389" s="183">
        <f>SUM(E$382:E389)</f>
        <v>5519.39</v>
      </c>
      <c r="U389" s="178">
        <f t="shared" si="635"/>
        <v>12.097055908492704</v>
      </c>
      <c r="V389" s="229">
        <f t="shared" si="636"/>
        <v>-17.138344715559441</v>
      </c>
      <c r="W389" s="178">
        <f>SUM(K$382:K389)</f>
        <v>2744.5200000000004</v>
      </c>
      <c r="X389" s="178">
        <f t="shared" si="637"/>
        <v>12.341282510990492</v>
      </c>
      <c r="Y389" s="207">
        <f t="shared" si="638"/>
        <v>-21.941757513531023</v>
      </c>
      <c r="Z389" s="178">
        <f>SUM(H$382:H389)</f>
        <v>166556.90000000002</v>
      </c>
      <c r="AA389" s="178">
        <f t="shared" si="623"/>
        <v>11.789231495134977</v>
      </c>
      <c r="AB389" s="229">
        <f t="shared" si="633"/>
        <v>-13.911892433347139</v>
      </c>
      <c r="AC389" s="178">
        <f>SUM(N$382:N389)</f>
        <v>176522.82999999996</v>
      </c>
      <c r="AD389" s="178">
        <f t="shared" si="624"/>
        <v>12.361945556761622</v>
      </c>
      <c r="AE389" s="178">
        <f t="shared" si="634"/>
        <v>-17.543444080198146</v>
      </c>
      <c r="AF389" s="234"/>
    </row>
    <row r="390" spans="1:32" s="60" customFormat="1" ht="12" customHeight="1">
      <c r="A390" s="640"/>
      <c r="B390" s="301">
        <v>9</v>
      </c>
      <c r="C390" s="451" t="s">
        <v>29</v>
      </c>
      <c r="D390" s="320"/>
      <c r="E390" s="68">
        <v>885.4</v>
      </c>
      <c r="F390" s="179">
        <f t="shared" si="625"/>
        <v>48.649329281600998</v>
      </c>
      <c r="G390" s="231">
        <f t="shared" si="626"/>
        <v>-3.315279112431202</v>
      </c>
      <c r="H390" s="458">
        <v>23614.6</v>
      </c>
      <c r="I390" s="179">
        <f t="shared" si="627"/>
        <v>34.441218331910051</v>
      </c>
      <c r="J390" s="227">
        <f t="shared" si="628"/>
        <v>0.84555400869468222</v>
      </c>
      <c r="K390" s="156">
        <v>491.38</v>
      </c>
      <c r="L390" s="179">
        <f t="shared" si="629"/>
        <v>62.978441127694865</v>
      </c>
      <c r="M390" s="231">
        <f t="shared" si="630"/>
        <v>1.0570911484040879</v>
      </c>
      <c r="N390" s="458">
        <v>24987.89</v>
      </c>
      <c r="O390" s="179">
        <f t="shared" si="631"/>
        <v>28.665208440820834</v>
      </c>
      <c r="P390" s="227">
        <f t="shared" si="632"/>
        <v>-9.0555757752220138</v>
      </c>
      <c r="Q390" s="231">
        <f t="shared" si="639"/>
        <v>180.18641377345435</v>
      </c>
      <c r="R390" s="231">
        <f t="shared" si="640"/>
        <v>94.504177823737805</v>
      </c>
      <c r="S390" s="204"/>
      <c r="T390" s="181">
        <f>SUM(E$382:E390)</f>
        <v>6404.79</v>
      </c>
      <c r="U390" s="179">
        <f t="shared" si="635"/>
        <v>16.041627788578072</v>
      </c>
      <c r="V390" s="231">
        <f t="shared" si="636"/>
        <v>-15.467622575966155</v>
      </c>
      <c r="W390" s="179">
        <f>SUM(K$382:K390)</f>
        <v>3235.9000000000005</v>
      </c>
      <c r="X390" s="179">
        <f t="shared" si="637"/>
        <v>17.904041508169001</v>
      </c>
      <c r="Y390" s="212">
        <f t="shared" si="638"/>
        <v>-19.147575226811032</v>
      </c>
      <c r="Z390" s="179">
        <f>SUM(H$382:H390)</f>
        <v>190171.50000000003</v>
      </c>
      <c r="AA390" s="179">
        <f t="shared" si="623"/>
        <v>14.178097695142021</v>
      </c>
      <c r="AB390" s="231">
        <f t="shared" si="633"/>
        <v>-12.318594010213502</v>
      </c>
      <c r="AC390" s="179">
        <f>SUM(N$382:N390)</f>
        <v>201510.71999999997</v>
      </c>
      <c r="AD390" s="179">
        <f t="shared" si="624"/>
        <v>14.155613752623397</v>
      </c>
      <c r="AE390" s="179">
        <f t="shared" si="634"/>
        <v>-16.577983223752035</v>
      </c>
      <c r="AF390" s="234"/>
    </row>
    <row r="391" spans="1:32" s="60" customFormat="1" ht="12" customHeight="1">
      <c r="A391" s="640"/>
      <c r="B391" s="301">
        <v>10</v>
      </c>
      <c r="C391" s="450" t="s">
        <v>30</v>
      </c>
      <c r="D391" s="319"/>
      <c r="E391" s="155">
        <v>972.76</v>
      </c>
      <c r="F391" s="178">
        <f t="shared" si="625"/>
        <v>9.8667269030946478</v>
      </c>
      <c r="G391" s="229">
        <f t="shared" si="626"/>
        <v>-2.4948629278805146</v>
      </c>
      <c r="H391" s="475">
        <v>25276.9</v>
      </c>
      <c r="I391" s="180">
        <f t="shared" si="627"/>
        <v>7.0392892532585849</v>
      </c>
      <c r="J391" s="225">
        <f t="shared" si="628"/>
        <v>-6.0181071182911605</v>
      </c>
      <c r="K391" s="155">
        <v>529.19000000000005</v>
      </c>
      <c r="L391" s="178">
        <f t="shared" si="629"/>
        <v>7.6946558671496801</v>
      </c>
      <c r="M391" s="229">
        <f t="shared" si="630"/>
        <v>-3.8849940063206079</v>
      </c>
      <c r="N391" s="475">
        <v>26000.3</v>
      </c>
      <c r="O391" s="180">
        <f t="shared" si="631"/>
        <v>4.0516025962976432</v>
      </c>
      <c r="P391" s="225">
        <f t="shared" si="632"/>
        <v>-12.001800557766773</v>
      </c>
      <c r="Q391" s="229">
        <f t="shared" ref="Q391:Q420" si="641">E391/K391*100</f>
        <v>183.82055594398986</v>
      </c>
      <c r="R391" s="229">
        <f t="shared" si="640"/>
        <v>97.217724410872179</v>
      </c>
      <c r="S391" s="204"/>
      <c r="T391" s="183">
        <f>SUM(E$382:E391)</f>
        <v>7377.55</v>
      </c>
      <c r="U391" s="178">
        <f t="shared" si="635"/>
        <v>15.188007725467978</v>
      </c>
      <c r="V391" s="229">
        <f t="shared" si="636"/>
        <v>-13.95821038955587</v>
      </c>
      <c r="W391" s="178">
        <f>SUM(K$382:K391)</f>
        <v>3765.0900000000006</v>
      </c>
      <c r="X391" s="178">
        <f t="shared" si="637"/>
        <v>16.353719212583819</v>
      </c>
      <c r="Y391" s="207">
        <f t="shared" si="638"/>
        <v>-17.301842159018253</v>
      </c>
      <c r="Z391" s="178">
        <f>SUM(H$382:H391)</f>
        <v>215448.40000000002</v>
      </c>
      <c r="AA391" s="178">
        <f t="shared" si="623"/>
        <v>13.291634130245589</v>
      </c>
      <c r="AB391" s="229">
        <f t="shared" si="633"/>
        <v>-11.623494009263091</v>
      </c>
      <c r="AC391" s="178">
        <f>SUM(N$382:N391)</f>
        <v>227511.01999999996</v>
      </c>
      <c r="AD391" s="178">
        <f t="shared" si="624"/>
        <v>12.902688254004557</v>
      </c>
      <c r="AE391" s="178">
        <f t="shared" si="634"/>
        <v>-16.079242440673681</v>
      </c>
      <c r="AF391" s="234"/>
    </row>
    <row r="392" spans="1:32" s="60" customFormat="1" ht="12" customHeight="1">
      <c r="A392" s="640"/>
      <c r="B392" s="301">
        <v>11</v>
      </c>
      <c r="C392" s="450" t="s">
        <v>31</v>
      </c>
      <c r="D392" s="319"/>
      <c r="E392" s="155">
        <v>848.92</v>
      </c>
      <c r="F392" s="178">
        <f t="shared" si="625"/>
        <v>-12.730786627739633</v>
      </c>
      <c r="G392" s="229">
        <f t="shared" si="626"/>
        <v>-4.984050590407973</v>
      </c>
      <c r="H392" s="473">
        <v>25019</v>
      </c>
      <c r="I392" s="178">
        <f t="shared" si="627"/>
        <v>-1.0202991664326033</v>
      </c>
      <c r="J392" s="226">
        <f t="shared" si="628"/>
        <v>1.0546128710431812</v>
      </c>
      <c r="K392" s="155">
        <v>493.49</v>
      </c>
      <c r="L392" s="178">
        <f t="shared" si="629"/>
        <v>-6.7461592244751456</v>
      </c>
      <c r="M392" s="229">
        <f t="shared" si="630"/>
        <v>0.21322394606448913</v>
      </c>
      <c r="N392" s="473">
        <v>25244.01</v>
      </c>
      <c r="O392" s="178">
        <f t="shared" si="631"/>
        <v>-2.9087741295292791</v>
      </c>
      <c r="P392" s="226">
        <f t="shared" si="632"/>
        <v>-5.4754496130126622</v>
      </c>
      <c r="Q392" s="229">
        <f t="shared" si="641"/>
        <v>172.02374921477636</v>
      </c>
      <c r="R392" s="229">
        <f t="shared" ref="R392:R420" si="642">(H392/N392)*100</f>
        <v>99.108659836531515</v>
      </c>
      <c r="S392" s="209"/>
      <c r="T392" s="183">
        <f>SUM(E$382:E392)</f>
        <v>8226.4699999999993</v>
      </c>
      <c r="U392" s="178">
        <f t="shared" si="635"/>
        <v>11.506801038285053</v>
      </c>
      <c r="V392" s="229">
        <f t="shared" si="636"/>
        <v>-13.111346528190747</v>
      </c>
      <c r="W392" s="178">
        <f>SUM(K$382:K392)</f>
        <v>4258.5800000000008</v>
      </c>
      <c r="X392" s="178">
        <f t="shared" si="637"/>
        <v>13.106990802344697</v>
      </c>
      <c r="Y392" s="207">
        <f t="shared" si="638"/>
        <v>-15.592289777513468</v>
      </c>
      <c r="Z392" s="178">
        <f>SUM(H$382:H392)</f>
        <v>240467.40000000002</v>
      </c>
      <c r="AA392" s="178">
        <f t="shared" si="623"/>
        <v>11.612525319287581</v>
      </c>
      <c r="AB392" s="229">
        <f t="shared" si="633"/>
        <v>-10.454654121915851</v>
      </c>
      <c r="AC392" s="178">
        <f>SUM(N$382:N392)</f>
        <v>252755.02999999997</v>
      </c>
      <c r="AD392" s="178">
        <f t="shared" si="624"/>
        <v>11.095730659552228</v>
      </c>
      <c r="AE392" s="178">
        <f t="shared" si="634"/>
        <v>-15.12833582654627</v>
      </c>
      <c r="AF392" s="234"/>
    </row>
    <row r="393" spans="1:32" s="60" customFormat="1" ht="12" customHeight="1">
      <c r="A393" s="641"/>
      <c r="B393" s="302">
        <v>12</v>
      </c>
      <c r="C393" s="451" t="s">
        <v>32</v>
      </c>
      <c r="D393" s="320"/>
      <c r="E393" s="156">
        <v>691.19</v>
      </c>
      <c r="F393" s="179">
        <f t="shared" si="625"/>
        <v>-18.580078217028685</v>
      </c>
      <c r="G393" s="231">
        <f t="shared" si="626"/>
        <v>-6.284404913631791</v>
      </c>
      <c r="H393" s="458">
        <v>23161.1</v>
      </c>
      <c r="I393" s="179">
        <f t="shared" si="627"/>
        <v>-7.4259562732323481</v>
      </c>
      <c r="J393" s="227">
        <f t="shared" si="628"/>
        <v>3.6290827740492082</v>
      </c>
      <c r="K393" s="156">
        <v>387.83</v>
      </c>
      <c r="L393" s="179">
        <f t="shared" si="629"/>
        <v>-21.410768201989917</v>
      </c>
      <c r="M393" s="231">
        <f t="shared" si="630"/>
        <v>-7.6045265038713561</v>
      </c>
      <c r="N393" s="459">
        <v>24170.13</v>
      </c>
      <c r="O393" s="179">
        <f t="shared" si="631"/>
        <v>-4.2539992655683312</v>
      </c>
      <c r="P393" s="227">
        <f t="shared" si="632"/>
        <v>-1.8615349634165113</v>
      </c>
      <c r="Q393" s="231">
        <f t="shared" si="641"/>
        <v>178.21983858907257</v>
      </c>
      <c r="R393" s="231">
        <f t="shared" si="642"/>
        <v>95.825301725725083</v>
      </c>
      <c r="S393" s="209"/>
      <c r="T393" s="181">
        <f>SUM(E$382:E393)</f>
        <v>8917.66</v>
      </c>
      <c r="U393" s="179">
        <f t="shared" si="635"/>
        <v>8.4020241974990473</v>
      </c>
      <c r="V393" s="231">
        <f t="shared" si="636"/>
        <v>-12.617964855757336</v>
      </c>
      <c r="W393" s="179">
        <f>SUM(K$382:K393)</f>
        <v>4646.4100000000008</v>
      </c>
      <c r="X393" s="179">
        <f t="shared" si="637"/>
        <v>9.1070262857572146</v>
      </c>
      <c r="Y393" s="212">
        <f t="shared" si="638"/>
        <v>-14.97877401646841</v>
      </c>
      <c r="Z393" s="179">
        <f>SUM(H$382:H393)</f>
        <v>263628.5</v>
      </c>
      <c r="AA393" s="179">
        <f t="shared" si="623"/>
        <v>9.6317005964217994</v>
      </c>
      <c r="AB393" s="231">
        <f t="shared" si="633"/>
        <v>-9.3725656823171235</v>
      </c>
      <c r="AC393" s="179">
        <v>276925.09999999998</v>
      </c>
      <c r="AD393" s="179">
        <f t="shared" si="624"/>
        <v>9.5626464881826578</v>
      </c>
      <c r="AE393" s="179">
        <f t="shared" si="634"/>
        <v>-14.115001034310259</v>
      </c>
      <c r="AF393" s="234"/>
    </row>
    <row r="394" spans="1:32" s="60" customFormat="1" ht="12" customHeight="1">
      <c r="A394" s="642">
        <v>2021</v>
      </c>
      <c r="B394" s="303">
        <v>1</v>
      </c>
      <c r="C394" s="464" t="s">
        <v>21</v>
      </c>
      <c r="D394" s="463"/>
      <c r="E394" s="82">
        <v>714.33</v>
      </c>
      <c r="F394" s="180">
        <f t="shared" si="625"/>
        <v>3.3478493612465465</v>
      </c>
      <c r="G394" s="233">
        <f t="shared" si="626"/>
        <v>-12.890834593434452</v>
      </c>
      <c r="H394" s="180">
        <v>21211.599999999999</v>
      </c>
      <c r="I394" s="180">
        <f t="shared" si="627"/>
        <v>-8.4171304471721946</v>
      </c>
      <c r="J394" s="225">
        <f t="shared" si="628"/>
        <v>-10.308842432852982</v>
      </c>
      <c r="K394" s="82">
        <v>435.43</v>
      </c>
      <c r="L394" s="180">
        <f t="shared" si="629"/>
        <v>12.273418765954158</v>
      </c>
      <c r="M394" s="233">
        <f t="shared" si="630"/>
        <v>-1.1868560795170957</v>
      </c>
      <c r="N394" s="180">
        <v>23212.2</v>
      </c>
      <c r="O394" s="180">
        <f t="shared" si="631"/>
        <v>-3.9632802967960901</v>
      </c>
      <c r="P394" s="225">
        <f t="shared" si="632"/>
        <v>-14.724609739503036</v>
      </c>
      <c r="Q394" s="180">
        <f t="shared" si="641"/>
        <v>164.05162712720761</v>
      </c>
      <c r="R394" s="233">
        <f t="shared" si="642"/>
        <v>91.381256408268058</v>
      </c>
      <c r="S394" s="209"/>
      <c r="T394" s="182">
        <f>SUM(E$394:E394)</f>
        <v>714.33</v>
      </c>
      <c r="U394" s="180">
        <f t="shared" si="635"/>
        <v>-91.989714790651362</v>
      </c>
      <c r="V394" s="233">
        <f t="shared" si="636"/>
        <v>-12.890834593434452</v>
      </c>
      <c r="W394" s="180">
        <f>SUM(K$394:K394)</f>
        <v>435.43</v>
      </c>
      <c r="X394" s="180">
        <f t="shared" si="637"/>
        <v>-90.628678915549855</v>
      </c>
      <c r="Y394" s="217">
        <f t="shared" si="638"/>
        <v>-1.1868560795170957</v>
      </c>
      <c r="Z394" s="180">
        <f>SUM(H$394:H394)</f>
        <v>21211.599999999999</v>
      </c>
      <c r="AA394" s="180">
        <f t="shared" si="623"/>
        <v>-91.95398069632077</v>
      </c>
      <c r="AB394" s="233">
        <f t="shared" si="633"/>
        <v>-10.308842432852982</v>
      </c>
      <c r="AC394" s="180">
        <f>SUM(N$394:N394)</f>
        <v>23212.2</v>
      </c>
      <c r="AD394" s="180">
        <f t="shared" si="624"/>
        <v>-91.617877902725326</v>
      </c>
      <c r="AE394" s="180">
        <f t="shared" si="634"/>
        <v>-14.724609739503036</v>
      </c>
      <c r="AF394" s="234"/>
    </row>
    <row r="395" spans="1:32" s="60" customFormat="1" ht="12" customHeight="1">
      <c r="A395" s="643"/>
      <c r="B395" s="301">
        <v>2</v>
      </c>
      <c r="C395" s="465" t="s">
        <v>22</v>
      </c>
      <c r="D395" s="443"/>
      <c r="E395" s="61">
        <v>765.4</v>
      </c>
      <c r="F395" s="178">
        <f t="shared" si="625"/>
        <v>7.1493567398821289</v>
      </c>
      <c r="G395" s="229">
        <f t="shared" si="626"/>
        <v>-15.753092942367807</v>
      </c>
      <c r="H395" s="178">
        <v>24125.9</v>
      </c>
      <c r="I395" s="178">
        <f t="shared" si="627"/>
        <v>13.739180448433896</v>
      </c>
      <c r="J395" s="226">
        <f t="shared" si="628"/>
        <v>-0.82991474773714824</v>
      </c>
      <c r="K395" s="61">
        <v>442.33</v>
      </c>
      <c r="L395" s="178">
        <f t="shared" si="629"/>
        <v>1.5846404703396599</v>
      </c>
      <c r="M395" s="229">
        <f t="shared" si="630"/>
        <v>-6.6774969407991991</v>
      </c>
      <c r="N395" s="178">
        <v>25049.599999999999</v>
      </c>
      <c r="O395" s="178">
        <f t="shared" si="631"/>
        <v>7.9156650382126603</v>
      </c>
      <c r="P395" s="226">
        <f t="shared" si="632"/>
        <v>-4.9739442360750559</v>
      </c>
      <c r="Q395" s="178">
        <f t="shared" si="641"/>
        <v>173.03822937625753</v>
      </c>
      <c r="R395" s="229">
        <f t="shared" si="642"/>
        <v>96.312515968318863</v>
      </c>
      <c r="S395" s="209"/>
      <c r="T395" s="183">
        <f>SUM(E$394:E395)</f>
        <v>1479.73</v>
      </c>
      <c r="U395" s="178">
        <f t="shared" si="635"/>
        <v>107.14935673988211</v>
      </c>
      <c r="V395" s="229">
        <f t="shared" si="636"/>
        <v>-14.395219141944738</v>
      </c>
      <c r="W395" s="178">
        <f>SUM(K$394:K395)</f>
        <v>877.76</v>
      </c>
      <c r="X395" s="178">
        <f t="shared" si="637"/>
        <v>101.58464047033964</v>
      </c>
      <c r="Y395" s="207">
        <f t="shared" si="638"/>
        <v>-4.0321875273331749</v>
      </c>
      <c r="Z395" s="178">
        <f>SUM(H$394:H395)</f>
        <v>45337.5</v>
      </c>
      <c r="AA395" s="178">
        <f t="shared" si="623"/>
        <v>113.73918044843387</v>
      </c>
      <c r="AB395" s="229">
        <f t="shared" si="633"/>
        <v>-5.5023823716999987</v>
      </c>
      <c r="AC395" s="178">
        <f>SUM(N$394:N395)</f>
        <v>48261.8</v>
      </c>
      <c r="AD395" s="178">
        <f t="shared" si="624"/>
        <v>107.91566503821267</v>
      </c>
      <c r="AE395" s="178">
        <f t="shared" si="634"/>
        <v>-9.9274836905958388</v>
      </c>
      <c r="AF395" s="234"/>
    </row>
    <row r="396" spans="1:32" s="60" customFormat="1" ht="12" customHeight="1">
      <c r="A396" s="643"/>
      <c r="B396" s="301">
        <v>3</v>
      </c>
      <c r="C396" s="466" t="s">
        <v>23</v>
      </c>
      <c r="D396" s="437"/>
      <c r="E396" s="68">
        <v>869.24</v>
      </c>
      <c r="F396" s="179">
        <f t="shared" si="625"/>
        <v>13.566762477136152</v>
      </c>
      <c r="G396" s="231">
        <f t="shared" si="626"/>
        <v>4.0096681942732637</v>
      </c>
      <c r="H396" s="179">
        <v>28863.599999999999</v>
      </c>
      <c r="I396" s="179">
        <f t="shared" si="627"/>
        <v>19.637402128003512</v>
      </c>
      <c r="J396" s="227">
        <f t="shared" si="628"/>
        <v>29.014897887119329</v>
      </c>
      <c r="K396" s="68">
        <v>479.14</v>
      </c>
      <c r="L396" s="179">
        <f t="shared" si="629"/>
        <v>8.3218411593154471</v>
      </c>
      <c r="M396" s="231">
        <f t="shared" si="630"/>
        <v>22.758832722707577</v>
      </c>
      <c r="N396" s="179">
        <v>29335.599999999999</v>
      </c>
      <c r="O396" s="179">
        <f t="shared" si="631"/>
        <v>17.110053653551361</v>
      </c>
      <c r="P396" s="227">
        <f t="shared" si="632"/>
        <v>21.835498238228681</v>
      </c>
      <c r="Q396" s="179">
        <f t="shared" si="641"/>
        <v>181.41670492966566</v>
      </c>
      <c r="R396" s="231">
        <f t="shared" si="642"/>
        <v>98.391033420144808</v>
      </c>
      <c r="S396" s="209"/>
      <c r="T396" s="181">
        <f>SUM(E$394:E396)</f>
        <v>2348.9700000000003</v>
      </c>
      <c r="U396" s="179">
        <f t="shared" si="635"/>
        <v>58.743149088009304</v>
      </c>
      <c r="V396" s="231">
        <f t="shared" si="636"/>
        <v>-8.3968661890815639</v>
      </c>
      <c r="W396" s="179">
        <f>SUM(K$394:K396)</f>
        <v>1356.9</v>
      </c>
      <c r="X396" s="179">
        <f t="shared" si="637"/>
        <v>54.586675173168089</v>
      </c>
      <c r="Y396" s="212">
        <f t="shared" si="638"/>
        <v>3.9809954404383285</v>
      </c>
      <c r="Z396" s="179">
        <f>SUM(H$394:H396)</f>
        <v>74201.100000000006</v>
      </c>
      <c r="AA396" s="179">
        <f t="shared" si="623"/>
        <v>63.663854425144748</v>
      </c>
      <c r="AB396" s="231">
        <f t="shared" si="633"/>
        <v>5.4746502117279938</v>
      </c>
      <c r="AC396" s="179">
        <f>SUM(N$394:N396)</f>
        <v>77597.399999999994</v>
      </c>
      <c r="AD396" s="179">
        <f t="shared" si="624"/>
        <v>60.784305599874003</v>
      </c>
      <c r="AE396" s="179">
        <f t="shared" si="634"/>
        <v>-7.9436933912058194E-2</v>
      </c>
      <c r="AF396" s="234"/>
    </row>
    <row r="397" spans="1:32" s="60" customFormat="1" ht="12" customHeight="1">
      <c r="A397" s="643"/>
      <c r="B397" s="301">
        <v>4</v>
      </c>
      <c r="C397" s="465" t="s">
        <v>24</v>
      </c>
      <c r="D397" s="443"/>
      <c r="E397" s="61">
        <v>813.22</v>
      </c>
      <c r="F397" s="178">
        <f t="shared" si="625"/>
        <v>-6.4447103216602963</v>
      </c>
      <c r="G397" s="229">
        <f t="shared" si="626"/>
        <v>99.255139293852451</v>
      </c>
      <c r="H397" s="178">
        <v>26079.200000000001</v>
      </c>
      <c r="I397" s="178">
        <f t="shared" si="627"/>
        <v>-9.6467523108690436</v>
      </c>
      <c r="J397" s="226">
        <f t="shared" si="628"/>
        <v>73.381644117940368</v>
      </c>
      <c r="K397" s="61">
        <v>495.48</v>
      </c>
      <c r="L397" s="178">
        <f t="shared" si="629"/>
        <v>3.4102767458362937</v>
      </c>
      <c r="M397" s="229">
        <f t="shared" si="630"/>
        <v>144.15098058539471</v>
      </c>
      <c r="N397" s="178">
        <v>27318.3</v>
      </c>
      <c r="O397" s="178">
        <f t="shared" si="631"/>
        <v>-6.8766277151311002</v>
      </c>
      <c r="P397" s="226">
        <f t="shared" si="632"/>
        <v>64.915686739700135</v>
      </c>
      <c r="Q397" s="178">
        <f t="shared" si="641"/>
        <v>164.12771453943651</v>
      </c>
      <c r="R397" s="229">
        <f t="shared" si="642"/>
        <v>95.464212634021877</v>
      </c>
      <c r="S397" s="209"/>
      <c r="T397" s="183">
        <f>SUM(E$394:E397)</f>
        <v>3162.1900000000005</v>
      </c>
      <c r="U397" s="178">
        <f t="shared" si="635"/>
        <v>34.620280378208321</v>
      </c>
      <c r="V397" s="229">
        <f t="shared" si="636"/>
        <v>6.3843602182733328</v>
      </c>
      <c r="W397" s="178">
        <f>SUM(K$394:K397)</f>
        <v>1852.38</v>
      </c>
      <c r="X397" s="178">
        <f t="shared" si="637"/>
        <v>36.515586999778904</v>
      </c>
      <c r="Y397" s="207">
        <f t="shared" si="638"/>
        <v>22.845830929311827</v>
      </c>
      <c r="Z397" s="178">
        <f>SUM(H$394:H397)</f>
        <v>100280.3</v>
      </c>
      <c r="AA397" s="178">
        <f t="shared" si="623"/>
        <v>35.146648769357867</v>
      </c>
      <c r="AB397" s="229">
        <f t="shared" si="633"/>
        <v>17.436340044407395</v>
      </c>
      <c r="AC397" s="178">
        <f>SUM(N$394:N397)</f>
        <v>104915.7</v>
      </c>
      <c r="AD397" s="178">
        <f t="shared" si="624"/>
        <v>35.205174400173213</v>
      </c>
      <c r="AE397" s="178">
        <f t="shared" si="634"/>
        <v>11.346990844168324</v>
      </c>
      <c r="AF397" s="234"/>
    </row>
    <row r="398" spans="1:32" s="60" customFormat="1" ht="12" customHeight="1">
      <c r="A398" s="643"/>
      <c r="B398" s="301">
        <v>5</v>
      </c>
      <c r="C398" s="465" t="s">
        <v>25</v>
      </c>
      <c r="D398" s="443"/>
      <c r="E398" s="61">
        <v>867.35</v>
      </c>
      <c r="F398" s="178">
        <f t="shared" si="625"/>
        <v>6.6562553798480195</v>
      </c>
      <c r="G398" s="229">
        <f t="shared" si="626"/>
        <v>63.047973531844505</v>
      </c>
      <c r="H398" s="178">
        <v>26446.3</v>
      </c>
      <c r="I398" s="178">
        <f t="shared" si="627"/>
        <v>1.4076352035338413</v>
      </c>
      <c r="J398" s="226">
        <f t="shared" si="628"/>
        <v>50.567625424153384</v>
      </c>
      <c r="K398" s="61">
        <v>500.32</v>
      </c>
      <c r="L398" s="178">
        <f t="shared" si="629"/>
        <v>0.97683054815531634</v>
      </c>
      <c r="M398" s="229">
        <f t="shared" si="630"/>
        <v>84.137499539950682</v>
      </c>
      <c r="N398" s="178">
        <v>27763.1</v>
      </c>
      <c r="O398" s="178">
        <f t="shared" si="631"/>
        <v>1.6282125900952904</v>
      </c>
      <c r="P398" s="226">
        <f t="shared" si="632"/>
        <v>57.522564743850154</v>
      </c>
      <c r="Q398" s="178">
        <f t="shared" si="641"/>
        <v>173.35905020786697</v>
      </c>
      <c r="R398" s="229">
        <f t="shared" si="642"/>
        <v>95.257013806095145</v>
      </c>
      <c r="S398" s="209"/>
      <c r="T398" s="183">
        <f>SUM(E$394:E398)</f>
        <v>4029.5400000000004</v>
      </c>
      <c r="U398" s="178">
        <f t="shared" si="635"/>
        <v>27.428775627017977</v>
      </c>
      <c r="V398" s="229">
        <f t="shared" si="636"/>
        <v>14.985817748075281</v>
      </c>
      <c r="W398" s="178">
        <f>SUM(K$394:K398)</f>
        <v>2352.7000000000003</v>
      </c>
      <c r="X398" s="178">
        <f t="shared" si="637"/>
        <v>27.009576868677065</v>
      </c>
      <c r="Y398" s="207">
        <f t="shared" si="638"/>
        <v>32.203866037311755</v>
      </c>
      <c r="Z398" s="178">
        <f>SUM(H$394:H398)</f>
        <v>126726.6</v>
      </c>
      <c r="AA398" s="178">
        <f t="shared" si="623"/>
        <v>26.372378223838577</v>
      </c>
      <c r="AB398" s="229">
        <f t="shared" si="633"/>
        <v>23.088593529638011</v>
      </c>
      <c r="AC398" s="178">
        <f>SUM(N$394:N398)</f>
        <v>132678.79999999999</v>
      </c>
      <c r="AD398" s="178">
        <f t="shared" si="624"/>
        <v>26.462293060047259</v>
      </c>
      <c r="AE398" s="178">
        <f t="shared" si="634"/>
        <v>18.623207336609539</v>
      </c>
      <c r="AF398" s="234"/>
    </row>
    <row r="399" spans="1:32" s="60" customFormat="1" ht="12" customHeight="1">
      <c r="A399" s="643"/>
      <c r="B399" s="301">
        <v>6</v>
      </c>
      <c r="C399" s="466" t="s">
        <v>26</v>
      </c>
      <c r="D399" s="437"/>
      <c r="E399" s="68">
        <v>911.28</v>
      </c>
      <c r="F399" s="179">
        <f t="shared" si="625"/>
        <v>5.0648527122845399</v>
      </c>
      <c r="G399" s="231">
        <f t="shared" si="626"/>
        <v>9.4854204462172298</v>
      </c>
      <c r="H399" s="179">
        <v>27145.200000000001</v>
      </c>
      <c r="I399" s="179">
        <f t="shared" si="627"/>
        <v>2.642713725549517</v>
      </c>
      <c r="J399" s="227">
        <f t="shared" si="628"/>
        <v>21.128231215110915</v>
      </c>
      <c r="K399" s="68">
        <v>496.85</v>
      </c>
      <c r="L399" s="179">
        <f t="shared" si="629"/>
        <v>-0.69355612408058542</v>
      </c>
      <c r="M399" s="231">
        <f t="shared" si="630"/>
        <v>34.870653383642349</v>
      </c>
      <c r="N399" s="179">
        <v>28630.2</v>
      </c>
      <c r="O399" s="179">
        <f t="shared" si="631"/>
        <v>3.1232103043248083</v>
      </c>
      <c r="P399" s="227">
        <f t="shared" si="632"/>
        <v>34.204901280633003</v>
      </c>
      <c r="Q399" s="179">
        <f t="shared" si="641"/>
        <v>183.41149240213343</v>
      </c>
      <c r="R399" s="231">
        <f t="shared" si="642"/>
        <v>94.813169310727829</v>
      </c>
      <c r="S399" s="209"/>
      <c r="T399" s="181">
        <f>SUM(E$394:E399)</f>
        <v>4940.8200000000006</v>
      </c>
      <c r="U399" s="179">
        <f t="shared" si="635"/>
        <v>22.614988311320893</v>
      </c>
      <c r="V399" s="231">
        <f t="shared" si="636"/>
        <v>13.930145202238586</v>
      </c>
      <c r="W399" s="179">
        <f>SUM(K$394:K399)</f>
        <v>2849.55</v>
      </c>
      <c r="X399" s="179">
        <f t="shared" si="637"/>
        <v>21.118289624686515</v>
      </c>
      <c r="Y399" s="212">
        <f t="shared" si="638"/>
        <v>32.661232128641181</v>
      </c>
      <c r="Z399" s="179">
        <f>SUM(H$394:H399)</f>
        <v>153871.80000000002</v>
      </c>
      <c r="AA399" s="179">
        <f t="shared" si="623"/>
        <v>21.420285875262191</v>
      </c>
      <c r="AB399" s="231">
        <f t="shared" si="633"/>
        <v>22.738160855543654</v>
      </c>
      <c r="AC399" s="179">
        <f>SUM(N$394:N399)</f>
        <v>161309</v>
      </c>
      <c r="AD399" s="179">
        <f t="shared" si="624"/>
        <v>21.578579245516249</v>
      </c>
      <c r="AE399" s="179">
        <f t="shared" si="634"/>
        <v>21.119092995502253</v>
      </c>
      <c r="AF399" s="234"/>
    </row>
    <row r="400" spans="1:32" s="60" customFormat="1" ht="12" customHeight="1">
      <c r="A400" s="643"/>
      <c r="B400" s="301">
        <v>7</v>
      </c>
      <c r="C400" s="465" t="s">
        <v>27</v>
      </c>
      <c r="D400" s="443"/>
      <c r="E400" s="61">
        <v>821.76</v>
      </c>
      <c r="F400" s="178">
        <f t="shared" si="625"/>
        <v>-9.8235449038714719</v>
      </c>
      <c r="G400" s="229">
        <f t="shared" si="626"/>
        <v>39.98126224342051</v>
      </c>
      <c r="H400" s="444">
        <v>26746</v>
      </c>
      <c r="I400" s="178">
        <f t="shared" si="627"/>
        <v>-1.4706099052502863</v>
      </c>
      <c r="J400" s="226">
        <f t="shared" si="628"/>
        <v>13.205790231101332</v>
      </c>
      <c r="K400" s="61">
        <v>402.8</v>
      </c>
      <c r="L400" s="178">
        <f t="shared" si="629"/>
        <v>-18.929254302103249</v>
      </c>
      <c r="M400" s="229">
        <f t="shared" si="630"/>
        <v>36.528488628275113</v>
      </c>
      <c r="N400" s="444">
        <v>28871.5</v>
      </c>
      <c r="O400" s="444">
        <f t="shared" si="631"/>
        <v>0.84281632681573182</v>
      </c>
      <c r="P400" s="445">
        <f t="shared" si="632"/>
        <v>20.701108661725431</v>
      </c>
      <c r="Q400" s="178">
        <f t="shared" si="641"/>
        <v>204.01191658391264</v>
      </c>
      <c r="R400" s="446">
        <f t="shared" si="642"/>
        <v>92.638068683649962</v>
      </c>
      <c r="S400" s="209"/>
      <c r="T400" s="183">
        <f>SUM(E$394:E400)</f>
        <v>5762.5800000000008</v>
      </c>
      <c r="U400" s="178">
        <f t="shared" si="635"/>
        <v>16.632057026971236</v>
      </c>
      <c r="V400" s="229">
        <f t="shared" si="636"/>
        <v>17.036167481761911</v>
      </c>
      <c r="W400" s="178">
        <f>SUM(K$394:K400)</f>
        <v>3252.3500000000004</v>
      </c>
      <c r="X400" s="178">
        <f t="shared" si="637"/>
        <v>14.13556526469093</v>
      </c>
      <c r="Y400" s="207">
        <f t="shared" si="638"/>
        <v>33.128259285638251</v>
      </c>
      <c r="Z400" s="444">
        <f>SUM(H$394:H400)</f>
        <v>180617.80000000002</v>
      </c>
      <c r="AA400" s="444">
        <f t="shared" si="623"/>
        <v>17.382002420196542</v>
      </c>
      <c r="AB400" s="446">
        <f t="shared" si="633"/>
        <v>21.22659017033812</v>
      </c>
      <c r="AC400" s="178">
        <f>SUM(N$394:N400)</f>
        <v>190180.5</v>
      </c>
      <c r="AD400" s="444">
        <f t="shared" si="624"/>
        <v>17.89825738179518</v>
      </c>
      <c r="AE400" s="444">
        <f t="shared" si="634"/>
        <v>21.055452073579993</v>
      </c>
      <c r="AF400" s="234"/>
    </row>
    <row r="401" spans="1:32" s="60" customFormat="1" ht="12" customHeight="1">
      <c r="A401" s="643"/>
      <c r="B401" s="301">
        <v>8</v>
      </c>
      <c r="C401" s="465" t="s">
        <v>28</v>
      </c>
      <c r="D401" s="443"/>
      <c r="E401" s="61">
        <v>635.35</v>
      </c>
      <c r="F401" s="178">
        <f t="shared" si="625"/>
        <v>-22.684238707165104</v>
      </c>
      <c r="G401" s="229">
        <f t="shared" si="626"/>
        <v>6.6685694138978846</v>
      </c>
      <c r="H401" s="444">
        <v>21836.799999999999</v>
      </c>
      <c r="I401" s="444">
        <f t="shared" si="627"/>
        <v>-18.354894189785387</v>
      </c>
      <c r="J401" s="445">
        <f t="shared" si="628"/>
        <v>24.319954454881866</v>
      </c>
      <c r="K401" s="61">
        <v>356.09</v>
      </c>
      <c r="L401" s="178">
        <f t="shared" si="629"/>
        <v>-11.596325719960287</v>
      </c>
      <c r="M401" s="229">
        <f t="shared" si="630"/>
        <v>18.106135986732987</v>
      </c>
      <c r="N401" s="444">
        <v>25983.599999999999</v>
      </c>
      <c r="O401" s="444">
        <f t="shared" si="631"/>
        <v>-10.00259771747225</v>
      </c>
      <c r="P401" s="445">
        <f t="shared" si="632"/>
        <v>33.792221353740246</v>
      </c>
      <c r="Q401" s="178">
        <f t="shared" si="641"/>
        <v>178.42399393411782</v>
      </c>
      <c r="R401" s="446">
        <f t="shared" si="642"/>
        <v>84.040702597022744</v>
      </c>
      <c r="S401" s="209"/>
      <c r="T401" s="183">
        <f>SUM(E$394:E401)</f>
        <v>6397.9300000000012</v>
      </c>
      <c r="U401" s="178">
        <f t="shared" si="635"/>
        <v>11.025443464559292</v>
      </c>
      <c r="V401" s="229">
        <f t="shared" si="636"/>
        <v>15.917338691413384</v>
      </c>
      <c r="W401" s="178">
        <f>SUM(K$394:K401)</f>
        <v>3608.4400000000005</v>
      </c>
      <c r="X401" s="178">
        <f t="shared" si="637"/>
        <v>10.948698633295928</v>
      </c>
      <c r="Y401" s="207">
        <f t="shared" si="638"/>
        <v>31.477999795957025</v>
      </c>
      <c r="Z401" s="444">
        <f>SUM(H$394:H401)</f>
        <v>202454.6</v>
      </c>
      <c r="AA401" s="444">
        <f t="shared" si="623"/>
        <v>12.090059783697949</v>
      </c>
      <c r="AB401" s="446">
        <f t="shared" si="633"/>
        <v>21.552814683750697</v>
      </c>
      <c r="AC401" s="178">
        <f>SUM(N$394:N401)</f>
        <v>216164.1</v>
      </c>
      <c r="AD401" s="444">
        <f t="shared" si="624"/>
        <v>13.662599477864457</v>
      </c>
      <c r="AE401" s="444">
        <f t="shared" si="634"/>
        <v>22.456738315378267</v>
      </c>
      <c r="AF401" s="234"/>
    </row>
    <row r="402" spans="1:32" s="60" customFormat="1" ht="12" customHeight="1">
      <c r="A402" s="643"/>
      <c r="B402" s="301">
        <v>9</v>
      </c>
      <c r="C402" s="466" t="s">
        <v>29</v>
      </c>
      <c r="D402" s="437"/>
      <c r="E402" s="68">
        <v>848.61</v>
      </c>
      <c r="F402" s="179">
        <f t="shared" si="625"/>
        <v>33.565751160777509</v>
      </c>
      <c r="G402" s="231">
        <f t="shared" si="626"/>
        <v>-4.1551840975830086</v>
      </c>
      <c r="H402" s="459">
        <v>27418.7</v>
      </c>
      <c r="I402" s="458">
        <f t="shared" si="627"/>
        <v>25.561895515826507</v>
      </c>
      <c r="J402" s="460">
        <f t="shared" si="628"/>
        <v>16.109101996222684</v>
      </c>
      <c r="K402" s="68">
        <v>529.58000000000004</v>
      </c>
      <c r="L402" s="179">
        <f t="shared" si="629"/>
        <v>48.720829003903532</v>
      </c>
      <c r="M402" s="231">
        <f t="shared" si="630"/>
        <v>7.7740241768081919</v>
      </c>
      <c r="N402" s="459">
        <v>30322.6</v>
      </c>
      <c r="O402" s="458">
        <f t="shared" si="631"/>
        <v>16.698994750534958</v>
      </c>
      <c r="P402" s="460">
        <f t="shared" si="632"/>
        <v>21.349181543539686</v>
      </c>
      <c r="Q402" s="436">
        <f t="shared" si="641"/>
        <v>160.24207862834697</v>
      </c>
      <c r="R402" s="461">
        <f t="shared" si="642"/>
        <v>90.423314623416204</v>
      </c>
      <c r="S402" s="209"/>
      <c r="T402" s="181">
        <f>SUM(E$394:E402)</f>
        <v>7246.5400000000009</v>
      </c>
      <c r="U402" s="179">
        <f t="shared" si="635"/>
        <v>13.263821267191101</v>
      </c>
      <c r="V402" s="231">
        <f t="shared" si="636"/>
        <v>13.142507404614378</v>
      </c>
      <c r="W402" s="179">
        <f>SUM(K$394:K402)</f>
        <v>4138.0200000000004</v>
      </c>
      <c r="X402" s="179">
        <f t="shared" si="637"/>
        <v>14.676148141579182</v>
      </c>
      <c r="Y402" s="212">
        <f t="shared" si="638"/>
        <v>27.878488210389673</v>
      </c>
      <c r="Z402" s="462">
        <f>SUM(H$394:H402)</f>
        <v>229873.30000000002</v>
      </c>
      <c r="AA402" s="458">
        <f t="shared" si="623"/>
        <v>13.543135102882321</v>
      </c>
      <c r="AB402" s="471">
        <f t="shared" si="633"/>
        <v>20.876840115369543</v>
      </c>
      <c r="AC402" s="179">
        <f>SUM(N$394:N402)</f>
        <v>246486.7</v>
      </c>
      <c r="AD402" s="458">
        <f t="shared" si="624"/>
        <v>14.027583673699763</v>
      </c>
      <c r="AE402" s="458">
        <f t="shared" si="634"/>
        <v>22.319398193803309</v>
      </c>
      <c r="AF402" s="234"/>
    </row>
    <row r="403" spans="1:32" s="60" customFormat="1" ht="12" customHeight="1">
      <c r="A403" s="643"/>
      <c r="B403" s="301">
        <v>10</v>
      </c>
      <c r="C403" s="465" t="s">
        <v>30</v>
      </c>
      <c r="D403" s="443"/>
      <c r="E403" s="61">
        <v>840.41</v>
      </c>
      <c r="F403" s="178">
        <f t="shared" si="625"/>
        <v>-0.96628604423705244</v>
      </c>
      <c r="G403" s="229">
        <f t="shared" si="626"/>
        <v>-13.605617007278259</v>
      </c>
      <c r="H403" s="204">
        <v>27422</v>
      </c>
      <c r="I403" s="204">
        <f t="shared" si="627"/>
        <v>1.2035581555647212E-2</v>
      </c>
      <c r="J403" s="445">
        <f t="shared" si="628"/>
        <v>8.4864045828404464</v>
      </c>
      <c r="K403" s="61">
        <v>539.96</v>
      </c>
      <c r="L403" s="178">
        <f t="shared" si="629"/>
        <v>1.9600438083009264</v>
      </c>
      <c r="M403" s="229">
        <f t="shared" si="630"/>
        <v>2.0351858500727404</v>
      </c>
      <c r="N403" s="204">
        <v>31773.1</v>
      </c>
      <c r="O403" s="444">
        <f t="shared" si="631"/>
        <v>4.7835607764505683</v>
      </c>
      <c r="P403" s="445">
        <f t="shared" si="632"/>
        <v>22.202820736683805</v>
      </c>
      <c r="Q403" s="470">
        <f t="shared" si="641"/>
        <v>155.64301059337726</v>
      </c>
      <c r="R403" s="446">
        <f t="shared" si="642"/>
        <v>86.305711435144829</v>
      </c>
      <c r="S403" s="209"/>
      <c r="T403" s="183">
        <f>SUM(E$394:E403)</f>
        <v>8086.9500000000007</v>
      </c>
      <c r="U403" s="178">
        <f t="shared" si="635"/>
        <v>11.597396826623463</v>
      </c>
      <c r="V403" s="229">
        <f t="shared" si="636"/>
        <v>9.6156583147521957</v>
      </c>
      <c r="W403" s="178">
        <f>SUM(K$394:K403)</f>
        <v>4677.9800000000005</v>
      </c>
      <c r="X403" s="178">
        <f t="shared" si="637"/>
        <v>13.048752785148455</v>
      </c>
      <c r="Y403" s="207">
        <f t="shared" si="638"/>
        <v>24.246166758297939</v>
      </c>
      <c r="Z403" s="178">
        <f>SUM(H$394:H403)</f>
        <v>257295.30000000002</v>
      </c>
      <c r="AA403" s="178">
        <f t="shared" si="623"/>
        <v>11.929180117917127</v>
      </c>
      <c r="AB403" s="229">
        <f t="shared" si="633"/>
        <v>19.423165825320577</v>
      </c>
      <c r="AC403" s="178">
        <f>SUM(N$394:N403)</f>
        <v>278259.8</v>
      </c>
      <c r="AD403" s="444">
        <f t="shared" si="624"/>
        <v>12.890391246261967</v>
      </c>
      <c r="AE403" s="444">
        <f t="shared" si="634"/>
        <v>22.306075547461401</v>
      </c>
      <c r="AF403" s="234"/>
    </row>
    <row r="404" spans="1:32" s="60" customFormat="1" ht="12" customHeight="1">
      <c r="A404" s="643"/>
      <c r="B404" s="301">
        <v>11</v>
      </c>
      <c r="C404" s="465" t="s">
        <v>31</v>
      </c>
      <c r="D404" s="443"/>
      <c r="E404" s="61">
        <v>873.11</v>
      </c>
      <c r="F404" s="178">
        <f t="shared" si="625"/>
        <v>3.890957984793153</v>
      </c>
      <c r="G404" s="229">
        <f t="shared" si="626"/>
        <v>2.8495028977995718</v>
      </c>
      <c r="H404" s="473">
        <v>30045.200000000001</v>
      </c>
      <c r="I404" s="204">
        <f t="shared" si="627"/>
        <v>9.5660418641966274</v>
      </c>
      <c r="J404" s="445">
        <f t="shared" si="628"/>
        <v>20.089531955713657</v>
      </c>
      <c r="K404" s="61">
        <v>613.55999999999995</v>
      </c>
      <c r="L404" s="178">
        <f t="shared" si="629"/>
        <v>13.630639306615278</v>
      </c>
      <c r="M404" s="229">
        <f t="shared" si="630"/>
        <v>24.330786844718212</v>
      </c>
      <c r="N404" s="473">
        <v>34838.9</v>
      </c>
      <c r="O404" s="444">
        <f t="shared" si="631"/>
        <v>9.6490427437045945</v>
      </c>
      <c r="P404" s="445">
        <f t="shared" si="632"/>
        <v>38.008581045562906</v>
      </c>
      <c r="Q404" s="470">
        <f t="shared" si="641"/>
        <v>142.30230132342396</v>
      </c>
      <c r="R404" s="446">
        <f t="shared" si="642"/>
        <v>86.240380723846044</v>
      </c>
      <c r="S404" s="209"/>
      <c r="T404" s="183">
        <f>SUM(E$394:E404)</f>
        <v>8960.0600000000013</v>
      </c>
      <c r="U404" s="178">
        <f t="shared" si="635"/>
        <v>10.796530212255551</v>
      </c>
      <c r="V404" s="229">
        <f t="shared" si="636"/>
        <v>8.9174336015326325</v>
      </c>
      <c r="W404" s="178">
        <f>SUM(K$394:K404)</f>
        <v>5291.5400000000009</v>
      </c>
      <c r="X404" s="178">
        <f t="shared" si="637"/>
        <v>13.115917554157996</v>
      </c>
      <c r="Y404" s="207">
        <f t="shared" si="638"/>
        <v>24.255972648159705</v>
      </c>
      <c r="Z404" s="178">
        <f>SUM(H$394:H404)</f>
        <v>287340.5</v>
      </c>
      <c r="AA404" s="178">
        <f t="shared" si="623"/>
        <v>11.67732173887357</v>
      </c>
      <c r="AB404" s="229">
        <f t="shared" si="633"/>
        <v>19.492496696017824</v>
      </c>
      <c r="AC404" s="178">
        <f>SUM(N$394:N404)</f>
        <v>313098.7</v>
      </c>
      <c r="AD404" s="444">
        <f t="shared" si="624"/>
        <v>12.520277812317859</v>
      </c>
      <c r="AE404" s="444">
        <f t="shared" si="634"/>
        <v>23.874369582278952</v>
      </c>
      <c r="AF404" s="234"/>
    </row>
    <row r="405" spans="1:32" s="60" customFormat="1" ht="12" customHeight="1">
      <c r="A405" s="644"/>
      <c r="B405" s="302">
        <v>12</v>
      </c>
      <c r="C405" s="466" t="s">
        <v>32</v>
      </c>
      <c r="D405" s="437"/>
      <c r="E405" s="68">
        <v>660.72</v>
      </c>
      <c r="F405" s="179">
        <f t="shared" si="625"/>
        <v>-24.325686339636466</v>
      </c>
      <c r="G405" s="231">
        <f t="shared" si="626"/>
        <v>-4.4083392410191102</v>
      </c>
      <c r="H405" s="459">
        <v>27518.1</v>
      </c>
      <c r="I405" s="211">
        <f t="shared" si="627"/>
        <v>-8.4109941022193269</v>
      </c>
      <c r="J405" s="460">
        <f t="shared" si="628"/>
        <v>18.811714469520012</v>
      </c>
      <c r="K405" s="68">
        <v>450.58</v>
      </c>
      <c r="L405" s="179">
        <f t="shared" si="629"/>
        <v>-26.56300932264163</v>
      </c>
      <c r="M405" s="231">
        <f t="shared" si="630"/>
        <v>16.179769486630736</v>
      </c>
      <c r="N405" s="459">
        <v>33184.699999999997</v>
      </c>
      <c r="O405" s="458">
        <f t="shared" si="631"/>
        <v>-4.7481407277497389</v>
      </c>
      <c r="P405" s="460">
        <f t="shared" si="632"/>
        <v>37.296324016461611</v>
      </c>
      <c r="Q405" s="436">
        <f t="shared" si="641"/>
        <v>146.6376670069688</v>
      </c>
      <c r="R405" s="471">
        <f t="shared" si="642"/>
        <v>82.924058376299925</v>
      </c>
      <c r="S405" s="209"/>
      <c r="T405" s="181">
        <f>SUM(E$394:E405)</f>
        <v>9620.7800000000007</v>
      </c>
      <c r="U405" s="179">
        <f t="shared" si="635"/>
        <v>7.3740577630060367</v>
      </c>
      <c r="V405" s="231">
        <f t="shared" si="636"/>
        <v>7.8845795870217117</v>
      </c>
      <c r="W405" s="179">
        <f>SUM(K$394:K405)</f>
        <v>5742.1200000000008</v>
      </c>
      <c r="X405" s="179">
        <f t="shared" si="637"/>
        <v>8.5151014638460651</v>
      </c>
      <c r="Y405" s="212">
        <f t="shared" si="638"/>
        <v>23.581862125813259</v>
      </c>
      <c r="Z405" s="179">
        <f>SUM(H$394:H405)</f>
        <v>314858.59999999998</v>
      </c>
      <c r="AA405" s="179">
        <f t="shared" si="623"/>
        <v>9.5768261000450661</v>
      </c>
      <c r="AB405" s="231">
        <f t="shared" si="633"/>
        <v>19.432686526684328</v>
      </c>
      <c r="AC405" s="179">
        <f>SUM(N$394:N405)</f>
        <v>346283.4</v>
      </c>
      <c r="AD405" s="458">
        <f t="shared" si="624"/>
        <v>10.598798398077026</v>
      </c>
      <c r="AE405" s="458">
        <f t="shared" si="634"/>
        <v>25.045869803784516</v>
      </c>
      <c r="AF405" s="234"/>
    </row>
    <row r="406" spans="1:32" s="60" customFormat="1" ht="12" customHeight="1">
      <c r="A406" s="560">
        <v>2022</v>
      </c>
      <c r="B406" s="303">
        <v>1</v>
      </c>
      <c r="C406" s="531" t="s">
        <v>21</v>
      </c>
      <c r="D406" s="463"/>
      <c r="E406" s="82">
        <v>737.34</v>
      </c>
      <c r="F406" s="180">
        <f t="shared" si="625"/>
        <v>11.596440247003258</v>
      </c>
      <c r="G406" s="233">
        <f t="shared" si="626"/>
        <v>3.2212002855822819</v>
      </c>
      <c r="H406" s="180">
        <v>27357.041104040007</v>
      </c>
      <c r="I406" s="180">
        <f t="shared" si="627"/>
        <v>-0.5852834896304282</v>
      </c>
      <c r="J406" s="225">
        <f t="shared" si="628"/>
        <v>28.972077090082827</v>
      </c>
      <c r="K406" s="82">
        <v>534.48</v>
      </c>
      <c r="L406" s="180">
        <f t="shared" si="629"/>
        <v>18.620444760087018</v>
      </c>
      <c r="M406" s="233">
        <f t="shared" si="630"/>
        <v>22.747628780745476</v>
      </c>
      <c r="N406" s="180">
        <v>34423.169841730007</v>
      </c>
      <c r="O406" s="180">
        <f t="shared" si="631"/>
        <v>3.7320507394371871</v>
      </c>
      <c r="P406" s="225">
        <f t="shared" si="632"/>
        <v>48.297747915880464</v>
      </c>
      <c r="Q406" s="180">
        <f t="shared" si="641"/>
        <v>137.95464750785811</v>
      </c>
      <c r="R406" s="233">
        <f t="shared" si="642"/>
        <v>79.472754048571147</v>
      </c>
      <c r="S406" s="209"/>
      <c r="T406" s="182">
        <f>SUM(E$406:E406)</f>
        <v>737.34</v>
      </c>
      <c r="U406" s="180">
        <f t="shared" si="635"/>
        <v>-92.335964443631397</v>
      </c>
      <c r="V406" s="233">
        <f t="shared" si="636"/>
        <v>3.2212002855822819</v>
      </c>
      <c r="W406" s="180">
        <f>SUM(K$406:K406)</f>
        <v>534.48</v>
      </c>
      <c r="X406" s="180">
        <f t="shared" si="637"/>
        <v>-90.691939562391582</v>
      </c>
      <c r="Y406" s="217">
        <f t="shared" si="638"/>
        <v>22.747628780745476</v>
      </c>
      <c r="Z406" s="180">
        <f>SUM(H$406:H406)</f>
        <v>27357.041104040007</v>
      </c>
      <c r="AA406" s="180">
        <f t="shared" si="623"/>
        <v>-91.311324796578532</v>
      </c>
      <c r="AB406" s="233">
        <f t="shared" si="633"/>
        <v>28.972077090082827</v>
      </c>
      <c r="AC406" s="180">
        <f>SUM(N$406:N406)</f>
        <v>34423.169841730007</v>
      </c>
      <c r="AD406" s="180">
        <f t="shared" si="624"/>
        <v>-90.059249204053671</v>
      </c>
      <c r="AE406" s="180">
        <f t="shared" si="634"/>
        <v>48.297747915880464</v>
      </c>
      <c r="AF406" s="234"/>
    </row>
    <row r="407" spans="1:32" s="60" customFormat="1" ht="12" customHeight="1">
      <c r="A407" s="561"/>
      <c r="B407" s="301">
        <v>2</v>
      </c>
      <c r="C407" s="529" t="s">
        <v>22</v>
      </c>
      <c r="D407" s="443"/>
      <c r="E407" s="61">
        <v>941.96</v>
      </c>
      <c r="F407" s="178">
        <f t="shared" si="625"/>
        <v>27.751105324544987</v>
      </c>
      <c r="G407" s="229">
        <f t="shared" si="626"/>
        <v>23.067677031617471</v>
      </c>
      <c r="H407" s="178">
        <v>29965.475104609999</v>
      </c>
      <c r="I407" s="178">
        <f t="shared" si="627"/>
        <v>9.5347811579841846</v>
      </c>
      <c r="J407" s="226">
        <f t="shared" si="628"/>
        <v>24.204589692446699</v>
      </c>
      <c r="K407" s="61">
        <v>575.97</v>
      </c>
      <c r="L407" s="178">
        <f t="shared" si="629"/>
        <v>7.7626852267624669</v>
      </c>
      <c r="M407" s="229">
        <f t="shared" si="630"/>
        <v>30.21273709673773</v>
      </c>
      <c r="N407" s="178">
        <v>34594.33301106</v>
      </c>
      <c r="O407" s="178">
        <f t="shared" si="631"/>
        <v>0.4972324458118349</v>
      </c>
      <c r="P407" s="226">
        <f t="shared" si="632"/>
        <v>38.103335027545349</v>
      </c>
      <c r="Q407" s="178">
        <f t="shared" si="641"/>
        <v>163.54324009931071</v>
      </c>
      <c r="R407" s="229">
        <f t="shared" si="642"/>
        <v>86.61960643967285</v>
      </c>
      <c r="S407" s="209"/>
      <c r="T407" s="183">
        <f>SUM(E$406:E407)</f>
        <v>1679.3000000000002</v>
      </c>
      <c r="U407" s="178">
        <f t="shared" si="635"/>
        <v>127.75110532454499</v>
      </c>
      <c r="V407" s="229">
        <f t="shared" si="636"/>
        <v>13.486919911064877</v>
      </c>
      <c r="W407" s="178">
        <f>SUM(K$406:K407)</f>
        <v>1110.45</v>
      </c>
      <c r="X407" s="178">
        <f t="shared" si="637"/>
        <v>107.76268522676244</v>
      </c>
      <c r="Y407" s="207">
        <f t="shared" si="638"/>
        <v>26.509524243528993</v>
      </c>
      <c r="Z407" s="178">
        <f>SUM(H$406:H407)</f>
        <v>57322.516208650006</v>
      </c>
      <c r="AA407" s="178">
        <f t="shared" si="623"/>
        <v>109.53478115798418</v>
      </c>
      <c r="AB407" s="229">
        <f t="shared" si="633"/>
        <v>26.435106057127111</v>
      </c>
      <c r="AC407" s="178">
        <f>SUM(N$406:N407)</f>
        <v>69017.502852789999</v>
      </c>
      <c r="AD407" s="178">
        <f t="shared" si="624"/>
        <v>100.49723244581182</v>
      </c>
      <c r="AE407" s="178">
        <f t="shared" si="634"/>
        <v>43.006483083494594</v>
      </c>
      <c r="AF407" s="234"/>
    </row>
    <row r="408" spans="1:32" s="60" customFormat="1" ht="12" customHeight="1">
      <c r="A408" s="561"/>
      <c r="B408" s="301">
        <v>3</v>
      </c>
      <c r="C408" s="530" t="s">
        <v>23</v>
      </c>
      <c r="D408" s="437"/>
      <c r="E408" s="68">
        <v>1058.3399999999999</v>
      </c>
      <c r="F408" s="179">
        <f t="shared" si="625"/>
        <v>12.355089388084405</v>
      </c>
      <c r="G408" s="231">
        <f t="shared" si="626"/>
        <v>21.754636233951487</v>
      </c>
      <c r="H408" s="179">
        <v>33060.506766979997</v>
      </c>
      <c r="I408" s="179">
        <f t="shared" si="627"/>
        <v>10.328658736646723</v>
      </c>
      <c r="J408" s="227">
        <f t="shared" si="628"/>
        <v>14.540482708255386</v>
      </c>
      <c r="K408" s="68">
        <v>654.66999999999996</v>
      </c>
      <c r="L408" s="179">
        <f t="shared" si="629"/>
        <v>13.663906106220791</v>
      </c>
      <c r="M408" s="231">
        <f t="shared" si="630"/>
        <v>36.634386609341732</v>
      </c>
      <c r="N408" s="179">
        <v>38312.515400980003</v>
      </c>
      <c r="O408" s="179">
        <f t="shared" si="631"/>
        <v>10.747952240418336</v>
      </c>
      <c r="P408" s="227">
        <f t="shared" si="632"/>
        <v>30.6007560812801</v>
      </c>
      <c r="Q408" s="179">
        <f t="shared" si="641"/>
        <v>161.66007301388484</v>
      </c>
      <c r="R408" s="231">
        <f t="shared" si="642"/>
        <v>86.291663235806055</v>
      </c>
      <c r="S408" s="209"/>
      <c r="T408" s="181">
        <f>SUM(E$406:E408)</f>
        <v>2737.6400000000003</v>
      </c>
      <c r="U408" s="179">
        <f t="shared" si="635"/>
        <v>63.022688024772222</v>
      </c>
      <c r="V408" s="231">
        <f t="shared" si="636"/>
        <v>16.546401188606062</v>
      </c>
      <c r="W408" s="179">
        <f>SUM(K$406:K408)</f>
        <v>1765.12</v>
      </c>
      <c r="X408" s="179">
        <f t="shared" si="637"/>
        <v>58.95537845017784</v>
      </c>
      <c r="Y408" s="212">
        <f t="shared" si="638"/>
        <v>30.084752008254089</v>
      </c>
      <c r="Z408" s="179">
        <f>SUM(H$406:H408)</f>
        <v>90383.02297563001</v>
      </c>
      <c r="AA408" s="179">
        <f t="shared" si="623"/>
        <v>57.674556097017856</v>
      </c>
      <c r="AB408" s="231">
        <f t="shared" si="633"/>
        <v>21.808198228368592</v>
      </c>
      <c r="AC408" s="179">
        <f>SUM(N$406:N408)</f>
        <v>107330.01825377</v>
      </c>
      <c r="AD408" s="179">
        <f t="shared" si="624"/>
        <v>55.511303390240286</v>
      </c>
      <c r="AE408" s="179">
        <f t="shared" si="634"/>
        <v>38.316513509176865</v>
      </c>
      <c r="AF408" s="234"/>
    </row>
    <row r="409" spans="1:32" s="60" customFormat="1" ht="12" customHeight="1">
      <c r="A409" s="564"/>
      <c r="B409" s="301">
        <v>4</v>
      </c>
      <c r="C409" s="529" t="s">
        <v>24</v>
      </c>
      <c r="D409" s="443"/>
      <c r="E409" s="61">
        <v>974.82</v>
      </c>
      <c r="F409" s="178">
        <f t="shared" si="625"/>
        <v>-7.8916038324167932</v>
      </c>
      <c r="G409" s="229">
        <f t="shared" si="626"/>
        <v>19.871621455448718</v>
      </c>
      <c r="H409" s="178">
        <v>31278.114584840005</v>
      </c>
      <c r="I409" s="178">
        <f t="shared" si="627"/>
        <v>-5.3913032691930818</v>
      </c>
      <c r="J409" s="226">
        <f t="shared" si="628"/>
        <v>19.935099944936987</v>
      </c>
      <c r="K409" s="61">
        <v>601.12</v>
      </c>
      <c r="L409" s="178">
        <f t="shared" si="629"/>
        <v>-8.1796935860815267</v>
      </c>
      <c r="M409" s="229">
        <f t="shared" si="630"/>
        <v>21.320739484943886</v>
      </c>
      <c r="N409" s="178">
        <v>37568.23280695</v>
      </c>
      <c r="O409" s="178">
        <f t="shared" si="631"/>
        <v>-1.9426617809880642</v>
      </c>
      <c r="P409" s="226">
        <f t="shared" si="632"/>
        <v>37.520390386480848</v>
      </c>
      <c r="Q409" s="178">
        <f t="shared" si="641"/>
        <v>162.16728772957148</v>
      </c>
      <c r="R409" s="229">
        <f t="shared" si="642"/>
        <v>83.256816325556997</v>
      </c>
      <c r="S409" s="209"/>
      <c r="T409" s="183">
        <f>SUM(E$406:E409)</f>
        <v>3712.4600000000005</v>
      </c>
      <c r="U409" s="178">
        <f t="shared" si="635"/>
        <v>35.608041963150747</v>
      </c>
      <c r="V409" s="229">
        <f t="shared" si="636"/>
        <v>17.401547661588967</v>
      </c>
      <c r="W409" s="178">
        <f>SUM(K$406:K409)</f>
        <v>2366.2399999999998</v>
      </c>
      <c r="X409" s="178">
        <f t="shared" si="637"/>
        <v>34.055474981870915</v>
      </c>
      <c r="Y409" s="207">
        <f t="shared" si="638"/>
        <v>27.740528401299926</v>
      </c>
      <c r="Z409" s="178">
        <f>SUM(H$406:H409)</f>
        <v>121661.13756047002</v>
      </c>
      <c r="AA409" s="178">
        <f t="shared" si="623"/>
        <v>34.606183279877165</v>
      </c>
      <c r="AB409" s="229">
        <f t="shared" si="633"/>
        <v>21.321074588398737</v>
      </c>
      <c r="AC409" s="178">
        <f>SUM(N$406:N409)</f>
        <v>144898.25106072001</v>
      </c>
      <c r="AD409" s="178">
        <f t="shared" si="624"/>
        <v>35.00254021957219</v>
      </c>
      <c r="AE409" s="178">
        <f t="shared" si="634"/>
        <v>38.109216314355244</v>
      </c>
      <c r="AF409" s="234"/>
    </row>
    <row r="410" spans="1:32" s="60" customFormat="1" ht="12" customHeight="1">
      <c r="A410" s="564"/>
      <c r="B410" s="301">
        <v>5</v>
      </c>
      <c r="C410" s="529" t="s">
        <v>25</v>
      </c>
      <c r="D410" s="443"/>
      <c r="E410" s="61">
        <v>957.1</v>
      </c>
      <c r="F410" s="178">
        <f t="shared" si="625"/>
        <v>-1.8177714860179384</v>
      </c>
      <c r="G410" s="229">
        <f t="shared" si="626"/>
        <v>10.347610537845163</v>
      </c>
      <c r="H410" s="178">
        <v>34938.008239180002</v>
      </c>
      <c r="I410" s="178">
        <f t="shared" si="627"/>
        <v>11.70113257438441</v>
      </c>
      <c r="J410" s="226">
        <f t="shared" si="628"/>
        <v>32.109248700876883</v>
      </c>
      <c r="K410" s="61">
        <v>734.13</v>
      </c>
      <c r="L410" s="178">
        <f t="shared" si="629"/>
        <v>22.12702954484962</v>
      </c>
      <c r="M410" s="229">
        <f t="shared" si="630"/>
        <v>46.732091461464663</v>
      </c>
      <c r="N410" s="178">
        <v>40294.536127170002</v>
      </c>
      <c r="O410" s="178">
        <f t="shared" si="631"/>
        <v>7.2569378874687063</v>
      </c>
      <c r="P410" s="226">
        <f t="shared" si="632"/>
        <v>45.137020459422786</v>
      </c>
      <c r="Q410" s="178">
        <f t="shared" si="641"/>
        <v>130.3720049582499</v>
      </c>
      <c r="R410" s="229">
        <f t="shared" si="642"/>
        <v>86.706565200093792</v>
      </c>
      <c r="S410" s="209"/>
      <c r="T410" s="183">
        <f>SUM(E$406:E410)</f>
        <v>4669.5600000000004</v>
      </c>
      <c r="U410" s="178">
        <f t="shared" si="635"/>
        <v>25.78074915285282</v>
      </c>
      <c r="V410" s="229">
        <f t="shared" si="636"/>
        <v>15.883202549174346</v>
      </c>
      <c r="W410" s="178">
        <f>SUM(K$406:K410)</f>
        <v>3100.37</v>
      </c>
      <c r="X410" s="178">
        <f t="shared" si="637"/>
        <v>31.025170735005748</v>
      </c>
      <c r="Y410" s="207">
        <f t="shared" si="638"/>
        <v>31.779232371318034</v>
      </c>
      <c r="Z410" s="178">
        <f>SUM(H$406:H410)</f>
        <v>156599.14579965002</v>
      </c>
      <c r="AA410" s="178">
        <f t="shared" si="623"/>
        <v>28.717476212824788</v>
      </c>
      <c r="AB410" s="229">
        <f t="shared" si="633"/>
        <v>23.572435305334484</v>
      </c>
      <c r="AC410" s="178">
        <f>SUM(N$406:N410)</f>
        <v>185192.78718789</v>
      </c>
      <c r="AD410" s="178">
        <f t="shared" si="624"/>
        <v>27.808849197416798</v>
      </c>
      <c r="AE410" s="178">
        <f t="shared" si="634"/>
        <v>39.579787568089266</v>
      </c>
      <c r="AF410" s="234"/>
    </row>
    <row r="411" spans="1:32" s="60" customFormat="1" ht="12" customHeight="1">
      <c r="A411" s="564"/>
      <c r="B411" s="301">
        <v>6</v>
      </c>
      <c r="C411" s="530" t="s">
        <v>26</v>
      </c>
      <c r="D411" s="437"/>
      <c r="E411" s="68">
        <v>965.9</v>
      </c>
      <c r="F411" s="179">
        <f t="shared" si="625"/>
        <v>0.91944415421585379</v>
      </c>
      <c r="G411" s="231">
        <f t="shared" si="626"/>
        <v>5.9937670090422168</v>
      </c>
      <c r="H411" s="179">
        <v>34601.253141599998</v>
      </c>
      <c r="I411" s="179">
        <f t="shared" si="627"/>
        <v>-0.96386461207127461</v>
      </c>
      <c r="J411" s="227">
        <f t="shared" si="628"/>
        <v>27.467298607488601</v>
      </c>
      <c r="K411" s="68">
        <v>671.83</v>
      </c>
      <c r="L411" s="179">
        <f t="shared" si="629"/>
        <v>-8.4862354078977802</v>
      </c>
      <c r="M411" s="231">
        <f t="shared" si="630"/>
        <v>35.217872597363396</v>
      </c>
      <c r="N411" s="179">
        <v>41309.360296830004</v>
      </c>
      <c r="O411" s="179">
        <f t="shared" si="631"/>
        <v>2.5185155785320434</v>
      </c>
      <c r="P411" s="227">
        <f t="shared" si="632"/>
        <v>44.285964809292302</v>
      </c>
      <c r="Q411" s="179">
        <f t="shared" si="641"/>
        <v>143.77148981141062</v>
      </c>
      <c r="R411" s="231">
        <f t="shared" si="642"/>
        <v>83.76129016032047</v>
      </c>
      <c r="S411" s="209"/>
      <c r="T411" s="181">
        <f>SUM(E$406:E411)</f>
        <v>5635.46</v>
      </c>
      <c r="U411" s="179">
        <f t="shared" si="635"/>
        <v>20.685032422755036</v>
      </c>
      <c r="V411" s="231">
        <f t="shared" si="636"/>
        <v>14.059204747390087</v>
      </c>
      <c r="W411" s="179">
        <f>SUM(K$406:K411)</f>
        <v>3772.2</v>
      </c>
      <c r="X411" s="179">
        <f t="shared" si="637"/>
        <v>21.669349142199156</v>
      </c>
      <c r="Y411" s="212">
        <f t="shared" si="638"/>
        <v>32.378796652102949</v>
      </c>
      <c r="Z411" s="179">
        <f>SUM(H$406:H411)</f>
        <v>191200.39894125002</v>
      </c>
      <c r="AA411" s="179">
        <f t="shared" si="623"/>
        <v>22.095429042677029</v>
      </c>
      <c r="AB411" s="231">
        <f t="shared" si="633"/>
        <v>24.25954524562006</v>
      </c>
      <c r="AC411" s="179">
        <f>SUM(N$406:N411)</f>
        <v>226502.14748472002</v>
      </c>
      <c r="AD411" s="179">
        <f t="shared" si="624"/>
        <v>22.306138875116677</v>
      </c>
      <c r="AE411" s="179">
        <f t="shared" si="634"/>
        <v>40.415071375261149</v>
      </c>
      <c r="AF411" s="234"/>
    </row>
    <row r="412" spans="1:32" s="60" customFormat="1" ht="12" customHeight="1">
      <c r="A412" s="561"/>
      <c r="B412" s="301">
        <v>7</v>
      </c>
      <c r="C412" s="529" t="s">
        <v>27</v>
      </c>
      <c r="D412" s="443"/>
      <c r="E412" s="61">
        <v>636.85</v>
      </c>
      <c r="F412" s="178">
        <f t="shared" si="625"/>
        <v>-34.066673568692408</v>
      </c>
      <c r="G412" s="229">
        <f t="shared" si="626"/>
        <v>-22.501703660436135</v>
      </c>
      <c r="H412" s="444">
        <v>32037.489870730005</v>
      </c>
      <c r="I412" s="178">
        <f t="shared" si="627"/>
        <v>-7.4094520807619579</v>
      </c>
      <c r="J412" s="226">
        <f t="shared" si="628"/>
        <v>19.78422893415841</v>
      </c>
      <c r="K412" s="61">
        <v>471.02</v>
      </c>
      <c r="L412" s="178">
        <f t="shared" si="629"/>
        <v>-29.890001935013334</v>
      </c>
      <c r="M412" s="229">
        <f t="shared" si="630"/>
        <v>16.936444885799396</v>
      </c>
      <c r="N412" s="444">
        <v>38699.954332430018</v>
      </c>
      <c r="O412" s="444">
        <f t="shared" si="631"/>
        <v>-6.3167426114807856</v>
      </c>
      <c r="P412" s="445">
        <f t="shared" si="632"/>
        <v>34.042063392723001</v>
      </c>
      <c r="Q412" s="178">
        <f t="shared" si="641"/>
        <v>135.20657296930068</v>
      </c>
      <c r="R412" s="446">
        <f t="shared" si="642"/>
        <v>82.784309241117214</v>
      </c>
      <c r="S412" s="209"/>
      <c r="T412" s="183">
        <f>SUM(E$406:E412)</f>
        <v>6272.31</v>
      </c>
      <c r="U412" s="178">
        <f t="shared" si="635"/>
        <v>11.300763380451651</v>
      </c>
      <c r="V412" s="229">
        <f t="shared" si="636"/>
        <v>8.8455171121268439</v>
      </c>
      <c r="W412" s="178">
        <f>SUM(K$406:K412)</f>
        <v>4243.2199999999993</v>
      </c>
      <c r="X412" s="178">
        <f t="shared" si="637"/>
        <v>12.486612586819357</v>
      </c>
      <c r="Y412" s="207">
        <f t="shared" si="638"/>
        <v>30.466278229587807</v>
      </c>
      <c r="Z412" s="444">
        <f>SUM(H$406:H412)</f>
        <v>223237.88881198002</v>
      </c>
      <c r="AA412" s="444">
        <f t="shared" si="623"/>
        <v>16.755974385060846</v>
      </c>
      <c r="AB412" s="446">
        <f t="shared" si="633"/>
        <v>23.596837527630178</v>
      </c>
      <c r="AC412" s="178">
        <f>SUM(N$406:N412)</f>
        <v>265202.10181715002</v>
      </c>
      <c r="AD412" s="444">
        <f t="shared" si="624"/>
        <v>17.085910558548111</v>
      </c>
      <c r="AE412" s="444">
        <f t="shared" si="634"/>
        <v>39.44757838850461</v>
      </c>
      <c r="AF412" s="234"/>
    </row>
    <row r="413" spans="1:32" s="60" customFormat="1" ht="12" customHeight="1">
      <c r="A413" s="561"/>
      <c r="B413" s="301">
        <v>8</v>
      </c>
      <c r="C413" s="529" t="s">
        <v>28</v>
      </c>
      <c r="D413" s="443"/>
      <c r="E413" s="61">
        <v>767.27</v>
      </c>
      <c r="F413" s="178">
        <f t="shared" si="625"/>
        <v>20.478919682813835</v>
      </c>
      <c r="G413" s="229">
        <f t="shared" si="626"/>
        <v>20.763358778625939</v>
      </c>
      <c r="H413" s="444">
        <v>28266.964592430002</v>
      </c>
      <c r="I413" s="444">
        <f t="shared" si="627"/>
        <v>-11.769103302143591</v>
      </c>
      <c r="J413" s="445">
        <f t="shared" si="628"/>
        <v>29.446460069378322</v>
      </c>
      <c r="K413" s="61">
        <v>541.80999999999995</v>
      </c>
      <c r="L413" s="178">
        <f t="shared" si="629"/>
        <v>15.029085813765853</v>
      </c>
      <c r="M413" s="229">
        <f t="shared" si="630"/>
        <v>52.155353983543471</v>
      </c>
      <c r="N413" s="444">
        <v>36450.046095650003</v>
      </c>
      <c r="O413" s="444">
        <f t="shared" si="631"/>
        <v>-5.8137232345378376</v>
      </c>
      <c r="P413" s="445">
        <f t="shared" si="632"/>
        <v>40.280969902746364</v>
      </c>
      <c r="Q413" s="178">
        <f t="shared" si="641"/>
        <v>141.61237334120818</v>
      </c>
      <c r="R413" s="446">
        <f t="shared" si="642"/>
        <v>77.549873375340994</v>
      </c>
      <c r="S413" s="209"/>
      <c r="T413" s="183">
        <f>SUM(E$406:E413)</f>
        <v>7039.58</v>
      </c>
      <c r="U413" s="178">
        <f t="shared" si="635"/>
        <v>12.232654317149505</v>
      </c>
      <c r="V413" s="229">
        <f t="shared" si="636"/>
        <v>10.029025012777559</v>
      </c>
      <c r="W413" s="178">
        <f>SUM(K$406:K413)</f>
        <v>4785.0299999999988</v>
      </c>
      <c r="X413" s="178">
        <f t="shared" si="637"/>
        <v>12.768840644604795</v>
      </c>
      <c r="Y413" s="207">
        <f t="shared" si="638"/>
        <v>32.606611167152508</v>
      </c>
      <c r="Z413" s="444">
        <f>SUM(H$406:H413)</f>
        <v>251504.85340441004</v>
      </c>
      <c r="AA413" s="444">
        <f t="shared" si="623"/>
        <v>12.662261206133163</v>
      </c>
      <c r="AB413" s="446">
        <f t="shared" si="633"/>
        <v>24.227779168470388</v>
      </c>
      <c r="AC413" s="178">
        <f>SUM(N$406:N413)</f>
        <v>301652.14791280002</v>
      </c>
      <c r="AD413" s="444">
        <f t="shared" si="624"/>
        <v>13.744252344116559</v>
      </c>
      <c r="AE413" s="444">
        <f t="shared" si="634"/>
        <v>39.547754651581847</v>
      </c>
      <c r="AF413" s="234"/>
    </row>
    <row r="414" spans="1:32" s="60" customFormat="1" ht="12" customHeight="1">
      <c r="A414" s="561"/>
      <c r="B414" s="301">
        <v>9</v>
      </c>
      <c r="C414" s="530" t="s">
        <v>29</v>
      </c>
      <c r="D414" s="437"/>
      <c r="E414" s="68">
        <v>934.73</v>
      </c>
      <c r="F414" s="179">
        <f t="shared" si="625"/>
        <v>21.825433028790385</v>
      </c>
      <c r="G414" s="231">
        <f t="shared" si="626"/>
        <v>10.148360259718835</v>
      </c>
      <c r="H414" s="459">
        <v>34314.127896879989</v>
      </c>
      <c r="I414" s="458">
        <f t="shared" si="627"/>
        <v>21.393040928311912</v>
      </c>
      <c r="J414" s="460">
        <f t="shared" si="628"/>
        <v>25.148631761826735</v>
      </c>
      <c r="K414" s="68">
        <v>681.1</v>
      </c>
      <c r="L414" s="179">
        <f t="shared" si="629"/>
        <v>25.708274118233355</v>
      </c>
      <c r="M414" s="231">
        <f t="shared" si="630"/>
        <v>28.611352392461953</v>
      </c>
      <c r="N414" s="459">
        <v>41588.273252340005</v>
      </c>
      <c r="O414" s="458">
        <f t="shared" si="631"/>
        <v>14.096627321695498</v>
      </c>
      <c r="P414" s="460">
        <f t="shared" si="632"/>
        <v>37.152728500656295</v>
      </c>
      <c r="Q414" s="436">
        <f t="shared" si="641"/>
        <v>137.23829099985318</v>
      </c>
      <c r="R414" s="461">
        <f t="shared" si="642"/>
        <v>82.509143115119045</v>
      </c>
      <c r="S414" s="209"/>
      <c r="T414" s="181">
        <f>SUM(E$406:E414)</f>
        <v>7974.3099999999995</v>
      </c>
      <c r="U414" s="179">
        <f t="shared" si="635"/>
        <v>13.278206938482118</v>
      </c>
      <c r="V414" s="231">
        <f t="shared" si="636"/>
        <v>10.042999831643762</v>
      </c>
      <c r="W414" s="179">
        <f>SUM(K$406:K414)</f>
        <v>5466.1299999999992</v>
      </c>
      <c r="X414" s="179">
        <f t="shared" si="637"/>
        <v>14.233975544562959</v>
      </c>
      <c r="Y414" s="212">
        <f t="shared" si="638"/>
        <v>32.095301617681862</v>
      </c>
      <c r="Z414" s="462">
        <f>SUM(H$406:H414)</f>
        <v>285818.98130129004</v>
      </c>
      <c r="AA414" s="458">
        <f t="shared" si="623"/>
        <v>13.64352513774525</v>
      </c>
      <c r="AB414" s="471">
        <f t="shared" si="633"/>
        <v>24.337616113437278</v>
      </c>
      <c r="AC414" s="179">
        <f>SUM(N$406:N414)</f>
        <v>343240.42116514</v>
      </c>
      <c r="AD414" s="458">
        <f t="shared" si="624"/>
        <v>13.786831468000059</v>
      </c>
      <c r="AE414" s="458">
        <f t="shared" si="634"/>
        <v>39.253120417913003</v>
      </c>
      <c r="AF414" s="234"/>
    </row>
    <row r="415" spans="1:32" s="60" customFormat="1" ht="12" customHeight="1">
      <c r="A415" s="561"/>
      <c r="B415" s="301">
        <v>10</v>
      </c>
      <c r="C415" s="529" t="s">
        <v>30</v>
      </c>
      <c r="D415" s="443"/>
      <c r="E415" s="61">
        <v>968.02</v>
      </c>
      <c r="F415" s="178">
        <f t="shared" si="625"/>
        <v>3.5614562493982094</v>
      </c>
      <c r="G415" s="229">
        <f t="shared" si="626"/>
        <v>15.184255303958793</v>
      </c>
      <c r="H415" s="218">
        <v>32797.137766249987</v>
      </c>
      <c r="I415" s="215">
        <f t="shared" si="627"/>
        <v>-4.4208908213806968</v>
      </c>
      <c r="J415" s="554">
        <f t="shared" si="628"/>
        <v>19.601552644774213</v>
      </c>
      <c r="K415" s="82">
        <v>655.21</v>
      </c>
      <c r="L415" s="180">
        <f t="shared" si="629"/>
        <v>-3.8012039348113369</v>
      </c>
      <c r="M415" s="233">
        <f t="shared" si="630"/>
        <v>21.344173642492038</v>
      </c>
      <c r="N415" s="215">
        <v>39072.559899089996</v>
      </c>
      <c r="O415" s="474">
        <f t="shared" si="631"/>
        <v>-6.0490930652151054</v>
      </c>
      <c r="P415" s="554">
        <f t="shared" si="632"/>
        <v>22.973710148175641</v>
      </c>
      <c r="Q415" s="555">
        <f t="shared" si="641"/>
        <v>147.74194533050471</v>
      </c>
      <c r="R415" s="446">
        <f t="shared" si="642"/>
        <v>83.939055569824177</v>
      </c>
      <c r="S415" s="209"/>
      <c r="T415" s="183">
        <f>SUM(E$406:E415)</f>
        <v>8942.33</v>
      </c>
      <c r="U415" s="178">
        <f t="shared" si="635"/>
        <v>12.139232109110388</v>
      </c>
      <c r="V415" s="229">
        <f t="shared" si="636"/>
        <v>10.5772880999635</v>
      </c>
      <c r="W415" s="178">
        <f>SUM(K$406:K415)</f>
        <v>6121.3399999999992</v>
      </c>
      <c r="X415" s="178">
        <f t="shared" si="637"/>
        <v>11.98672552610347</v>
      </c>
      <c r="Y415" s="207">
        <f t="shared" si="638"/>
        <v>30.854343113908111</v>
      </c>
      <c r="Z415" s="444">
        <f>SUM(H$406:H415)</f>
        <v>318616.11906754004</v>
      </c>
      <c r="AA415" s="444">
        <f t="shared" si="623"/>
        <v>11.4747934573588</v>
      </c>
      <c r="AB415" s="446">
        <f t="shared" si="633"/>
        <v>23.832856281300142</v>
      </c>
      <c r="AC415" s="178">
        <f>SUM(N$406:N415)</f>
        <v>382312.98106422997</v>
      </c>
      <c r="AD415" s="444">
        <f t="shared" si="624"/>
        <v>11.383437814945285</v>
      </c>
      <c r="AE415" s="444">
        <f t="shared" si="634"/>
        <v>37.394255679127909</v>
      </c>
      <c r="AF415" s="234"/>
    </row>
    <row r="416" spans="1:32" s="60" customFormat="1" ht="12" customHeight="1">
      <c r="A416" s="561"/>
      <c r="B416" s="301">
        <v>11</v>
      </c>
      <c r="C416" s="529" t="s">
        <v>31</v>
      </c>
      <c r="D416" s="443"/>
      <c r="E416" s="61">
        <v>1001.7</v>
      </c>
      <c r="F416" s="178">
        <f t="shared" si="625"/>
        <v>3.4792669572942803</v>
      </c>
      <c r="G416" s="229">
        <f t="shared" si="626"/>
        <v>14.727812074080028</v>
      </c>
      <c r="H416" s="473">
        <v>37321.277493940011</v>
      </c>
      <c r="I416" s="204">
        <f t="shared" si="627"/>
        <v>13.794312662081154</v>
      </c>
      <c r="J416" s="445">
        <f t="shared" si="628"/>
        <v>24.217104542289647</v>
      </c>
      <c r="K416" s="61">
        <v>678.68</v>
      </c>
      <c r="L416" s="178">
        <f t="shared" si="629"/>
        <v>3.5820576609026045</v>
      </c>
      <c r="M416" s="229">
        <f t="shared" si="630"/>
        <v>10.613468935393433</v>
      </c>
      <c r="N416" s="473">
        <v>40633.435740439993</v>
      </c>
      <c r="O416" s="444">
        <f t="shared" si="631"/>
        <v>3.9948133559233545</v>
      </c>
      <c r="P416" s="445">
        <f t="shared" si="632"/>
        <v>16.632372837374287</v>
      </c>
      <c r="Q416" s="470">
        <f t="shared" si="641"/>
        <v>147.59533211528262</v>
      </c>
      <c r="R416" s="446">
        <f t="shared" si="642"/>
        <v>91.848687697349717</v>
      </c>
      <c r="S416" s="209"/>
      <c r="T416" s="183">
        <f>SUM(E$406:E416)</f>
        <v>9944.0300000000007</v>
      </c>
      <c r="U416" s="178">
        <f t="shared" si="635"/>
        <v>11.201778507391257</v>
      </c>
      <c r="V416" s="229">
        <f t="shared" si="636"/>
        <v>10.981734497313633</v>
      </c>
      <c r="W416" s="178">
        <f>SUM(K$406:K416)</f>
        <v>6800.0199999999995</v>
      </c>
      <c r="X416" s="178">
        <f t="shared" si="637"/>
        <v>11.087114912747875</v>
      </c>
      <c r="Y416" s="207">
        <f t="shared" si="638"/>
        <v>28.507391043061148</v>
      </c>
      <c r="Z416" s="444">
        <f>SUM(H$406:H416)</f>
        <v>355937.39656148007</v>
      </c>
      <c r="AA416" s="444">
        <f t="shared" si="623"/>
        <v>11.71355598805366</v>
      </c>
      <c r="AB416" s="446">
        <f t="shared" si="633"/>
        <v>23.873034452672037</v>
      </c>
      <c r="AC416" s="178">
        <f>SUM(N$406:N416)</f>
        <v>422946.41680466995</v>
      </c>
      <c r="AD416" s="444">
        <f t="shared" si="624"/>
        <v>10.628317047286817</v>
      </c>
      <c r="AE416" s="444">
        <f t="shared" si="634"/>
        <v>35.084053943587094</v>
      </c>
      <c r="AF416" s="234"/>
    </row>
    <row r="417" spans="1:32" s="60" customFormat="1" ht="12" customHeight="1">
      <c r="A417" s="562"/>
      <c r="B417" s="302">
        <v>12</v>
      </c>
      <c r="C417" s="530" t="s">
        <v>32</v>
      </c>
      <c r="D417" s="437"/>
      <c r="E417" s="536">
        <v>825.45</v>
      </c>
      <c r="F417" s="539">
        <f t="shared" si="625"/>
        <v>-17.595088349805334</v>
      </c>
      <c r="G417" s="540">
        <f t="shared" si="626"/>
        <v>24.931892480929907</v>
      </c>
      <c r="H417" s="459">
        <v>31661.623567810013</v>
      </c>
      <c r="I417" s="211">
        <f t="shared" si="627"/>
        <v>-15.164684346748247</v>
      </c>
      <c r="J417" s="460">
        <f t="shared" si="628"/>
        <v>15.057447889970653</v>
      </c>
      <c r="K417" s="68">
        <v>560.79999999999995</v>
      </c>
      <c r="L417" s="179">
        <f t="shared" si="629"/>
        <v>-17.369010432015088</v>
      </c>
      <c r="M417" s="231">
        <f t="shared" si="630"/>
        <v>24.46180478494384</v>
      </c>
      <c r="N417" s="459">
        <v>36256.200839910009</v>
      </c>
      <c r="O417" s="542">
        <f t="shared" si="631"/>
        <v>-10.772495165043573</v>
      </c>
      <c r="P417" s="541">
        <f t="shared" si="632"/>
        <v>9.2557740160676758</v>
      </c>
      <c r="Q417" s="543">
        <f t="shared" si="641"/>
        <v>147.19151212553496</v>
      </c>
      <c r="R417" s="544">
        <f t="shared" si="642"/>
        <v>87.327471809891378</v>
      </c>
      <c r="S417" s="545"/>
      <c r="T417" s="546">
        <f>SUM(E$406:E417)</f>
        <v>10769.480000000001</v>
      </c>
      <c r="U417" s="539">
        <f t="shared" si="635"/>
        <v>8.3009604757829702</v>
      </c>
      <c r="V417" s="540">
        <f t="shared" si="636"/>
        <v>11.939780350449759</v>
      </c>
      <c r="W417" s="539">
        <f>SUM(K$406:K417)</f>
        <v>7360.82</v>
      </c>
      <c r="X417" s="539">
        <f t="shared" si="637"/>
        <v>8.247034567545386</v>
      </c>
      <c r="Y417" s="422">
        <f t="shared" si="638"/>
        <v>28.189936817760675</v>
      </c>
      <c r="Z417" s="542">
        <f>SUM(H$406:H417)</f>
        <v>387599.02012929006</v>
      </c>
      <c r="AA417" s="542">
        <f t="shared" si="623"/>
        <v>8.8952787410583767</v>
      </c>
      <c r="AB417" s="544">
        <f t="shared" si="633"/>
        <v>23.10256735223053</v>
      </c>
      <c r="AC417" s="539">
        <f>SUM(N$406:N417)</f>
        <v>459202.61764457996</v>
      </c>
      <c r="AD417" s="542">
        <f t="shared" si="624"/>
        <v>8.572291760697027</v>
      </c>
      <c r="AE417" s="542">
        <f t="shared" si="634"/>
        <v>32.608902894155456</v>
      </c>
      <c r="AF417" s="234"/>
    </row>
    <row r="418" spans="1:32" s="60" customFormat="1" ht="12" customHeight="1">
      <c r="A418" s="642">
        <v>2023</v>
      </c>
      <c r="B418" s="303">
        <v>1</v>
      </c>
      <c r="C418" s="565" t="s">
        <v>21</v>
      </c>
      <c r="D418" s="463"/>
      <c r="E418" s="82">
        <v>767.51</v>
      </c>
      <c r="F418" s="180">
        <f t="shared" si="625"/>
        <v>-7.0192016475861703</v>
      </c>
      <c r="G418" s="233">
        <f t="shared" si="626"/>
        <v>4.0917351561016613</v>
      </c>
      <c r="H418" s="180">
        <v>30921</v>
      </c>
      <c r="I418" s="180">
        <f t="shared" si="627"/>
        <v>-2.3391837952460359</v>
      </c>
      <c r="J418" s="225">
        <f t="shared" si="628"/>
        <v>13.027574445665024</v>
      </c>
      <c r="K418" s="82">
        <v>580.54999999999995</v>
      </c>
      <c r="L418" s="180">
        <f t="shared" si="629"/>
        <v>3.5217546362339425</v>
      </c>
      <c r="M418" s="233">
        <f t="shared" si="630"/>
        <v>8.6195928753180606</v>
      </c>
      <c r="N418" s="180">
        <v>34876.699999999997</v>
      </c>
      <c r="O418" s="180">
        <f t="shared" si="631"/>
        <v>-3.8048687064627273</v>
      </c>
      <c r="P418" s="225">
        <f t="shared" si="632"/>
        <v>1.3175142218314617</v>
      </c>
      <c r="Q418" s="180">
        <f t="shared" si="641"/>
        <v>132.20394453535442</v>
      </c>
      <c r="R418" s="233">
        <f t="shared" si="642"/>
        <v>88.658043908970754</v>
      </c>
      <c r="S418" s="209"/>
      <c r="T418" s="182">
        <f>SUM(E$418:E418)</f>
        <v>767.51</v>
      </c>
      <c r="U418" s="180">
        <f t="shared" si="635"/>
        <v>-92.873286361087068</v>
      </c>
      <c r="V418" s="233">
        <f t="shared" si="636"/>
        <v>4.0917351561016613</v>
      </c>
      <c r="W418" s="180">
        <f>SUM(K$418:K418)</f>
        <v>580.54999999999995</v>
      </c>
      <c r="X418" s="180">
        <f t="shared" si="637"/>
        <v>-92.112971109197076</v>
      </c>
      <c r="Y418" s="217">
        <f t="shared" si="638"/>
        <v>8.6195928753180606</v>
      </c>
      <c r="Z418" s="180">
        <f>SUM(H$418:H418)</f>
        <v>30921</v>
      </c>
      <c r="AA418" s="180">
        <f t="shared" si="623"/>
        <v>-92.022425652756866</v>
      </c>
      <c r="AB418" s="233">
        <f t="shared" si="633"/>
        <v>13.027574445665024</v>
      </c>
      <c r="AC418" s="180">
        <f>SUM(N$418:N418)</f>
        <v>34876.699999999997</v>
      </c>
      <c r="AD418" s="180">
        <f t="shared" si="624"/>
        <v>-92.404943120991888</v>
      </c>
      <c r="AE418" s="180">
        <f t="shared" si="634"/>
        <v>1.3175142218314617</v>
      </c>
      <c r="AF418" s="234"/>
    </row>
    <row r="419" spans="1:32" s="60" customFormat="1" ht="12" customHeight="1">
      <c r="A419" s="643"/>
      <c r="B419" s="301">
        <v>2</v>
      </c>
      <c r="C419" s="566" t="s">
        <v>22</v>
      </c>
      <c r="D419" s="443"/>
      <c r="E419" s="61">
        <v>965.45</v>
      </c>
      <c r="F419" s="178">
        <f t="shared" si="625"/>
        <v>25.789891988377999</v>
      </c>
      <c r="G419" s="229">
        <f t="shared" si="626"/>
        <v>2.4937364643933924</v>
      </c>
      <c r="H419" s="178">
        <v>32830.199999999997</v>
      </c>
      <c r="I419" s="178">
        <f t="shared" si="627"/>
        <v>6.1744445522460278</v>
      </c>
      <c r="J419" s="226">
        <f t="shared" si="628"/>
        <v>9.5600850158029882</v>
      </c>
      <c r="K419" s="61">
        <v>618.85</v>
      </c>
      <c r="L419" s="178">
        <f t="shared" si="629"/>
        <v>6.5971923176298519</v>
      </c>
      <c r="M419" s="229">
        <f t="shared" si="630"/>
        <v>7.4448321961213315</v>
      </c>
      <c r="N419" s="178">
        <v>35295</v>
      </c>
      <c r="O419" s="178">
        <f t="shared" si="631"/>
        <v>1.199368059478112</v>
      </c>
      <c r="P419" s="226">
        <f t="shared" si="632"/>
        <v>2.0253808296173625</v>
      </c>
      <c r="Q419" s="178">
        <f t="shared" si="641"/>
        <v>156.00710996202633</v>
      </c>
      <c r="R419" s="229">
        <f t="shared" si="642"/>
        <v>93.016574585635354</v>
      </c>
      <c r="S419" s="209"/>
      <c r="T419" s="183">
        <f>SUM(E$418:E419)</f>
        <v>1732.96</v>
      </c>
      <c r="U419" s="178">
        <f t="shared" si="635"/>
        <v>125.78989198837802</v>
      </c>
      <c r="V419" s="229">
        <f t="shared" si="636"/>
        <v>3.1953790269755089</v>
      </c>
      <c r="W419" s="178">
        <f>SUM(K$418:K419)</f>
        <v>1199.4000000000001</v>
      </c>
      <c r="X419" s="178">
        <f t="shared" si="637"/>
        <v>106.59719231762988</v>
      </c>
      <c r="Y419" s="207">
        <f t="shared" si="638"/>
        <v>8.0102661083344628</v>
      </c>
      <c r="Z419" s="178">
        <f>SUM(H$418:H419)</f>
        <v>63751.199999999997</v>
      </c>
      <c r="AA419" s="178">
        <f t="shared" si="623"/>
        <v>106.17444455224603</v>
      </c>
      <c r="AB419" s="229">
        <f t="shared" si="633"/>
        <v>11.214936497117511</v>
      </c>
      <c r="AC419" s="178">
        <f>SUM(N$418:N419)</f>
        <v>70171.7</v>
      </c>
      <c r="AD419" s="178">
        <f t="shared" si="624"/>
        <v>101.19936805947813</v>
      </c>
      <c r="AE419" s="178">
        <f t="shared" si="634"/>
        <v>1.6723252790988852</v>
      </c>
      <c r="AF419" s="234"/>
    </row>
    <row r="420" spans="1:32" s="60" customFormat="1" ht="12" customHeight="1">
      <c r="A420" s="643"/>
      <c r="B420" s="301">
        <v>3</v>
      </c>
      <c r="C420" s="567" t="s">
        <v>23</v>
      </c>
      <c r="D420" s="437"/>
      <c r="E420" s="68">
        <v>1000.93</v>
      </c>
      <c r="F420" s="179">
        <f t="shared" si="625"/>
        <v>3.6749702211403834</v>
      </c>
      <c r="G420" s="231">
        <f t="shared" si="626"/>
        <v>-5.4245327588487662</v>
      </c>
      <c r="H420" s="179">
        <v>38932.699999999997</v>
      </c>
      <c r="I420" s="179">
        <f t="shared" si="627"/>
        <v>18.588068302964956</v>
      </c>
      <c r="J420" s="227">
        <f t="shared" si="628"/>
        <v>17.76195771713034</v>
      </c>
      <c r="K420" s="68">
        <v>700.22</v>
      </c>
      <c r="L420" s="179">
        <f t="shared" si="629"/>
        <v>13.148582047345879</v>
      </c>
      <c r="M420" s="231">
        <f t="shared" si="630"/>
        <v>6.9577038813448011</v>
      </c>
      <c r="N420" s="179">
        <v>39090.400000000001</v>
      </c>
      <c r="O420" s="179">
        <f t="shared" si="631"/>
        <v>10.753364499220863</v>
      </c>
      <c r="P420" s="227">
        <f t="shared" si="632"/>
        <v>2.0303668158528243</v>
      </c>
      <c r="Q420" s="179">
        <f t="shared" si="641"/>
        <v>142.94507440518694</v>
      </c>
      <c r="R420" s="231">
        <f t="shared" si="642"/>
        <v>99.596576141456723</v>
      </c>
      <c r="S420" s="209"/>
      <c r="T420" s="181">
        <f>SUM(E$418:E420)</f>
        <v>2733.89</v>
      </c>
      <c r="U420" s="179">
        <f t="shared" si="635"/>
        <v>57.75840180962053</v>
      </c>
      <c r="V420" s="231">
        <f t="shared" si="636"/>
        <v>-0.13697929603602166</v>
      </c>
      <c r="W420" s="179">
        <f>SUM(K$418:K420)</f>
        <v>1899.6200000000001</v>
      </c>
      <c r="X420" s="179">
        <f t="shared" si="637"/>
        <v>58.380857095214282</v>
      </c>
      <c r="Y420" s="212">
        <f t="shared" si="638"/>
        <v>7.6198785351704323</v>
      </c>
      <c r="Z420" s="179">
        <f>SUM(H$418:H420)</f>
        <v>102683.9</v>
      </c>
      <c r="AA420" s="179">
        <f t="shared" si="623"/>
        <v>61.069752412503611</v>
      </c>
      <c r="AB420" s="231">
        <f t="shared" si="633"/>
        <v>13.609720741124875</v>
      </c>
      <c r="AC420" s="179">
        <f>SUM(N$418:N420)</f>
        <v>109262.1</v>
      </c>
      <c r="AD420" s="179">
        <f t="shared" si="624"/>
        <v>55.706787779118947</v>
      </c>
      <c r="AE420" s="179">
        <f t="shared" si="634"/>
        <v>1.8001317596553656</v>
      </c>
      <c r="AF420" s="234"/>
    </row>
    <row r="421" spans="1:32" s="60" customFormat="1" ht="12" customHeight="1">
      <c r="A421" s="643"/>
      <c r="B421" s="301">
        <v>4</v>
      </c>
      <c r="C421" s="566" t="s">
        <v>24</v>
      </c>
      <c r="D421" s="443"/>
      <c r="E421" s="61">
        <v>829.7</v>
      </c>
      <c r="F421" s="178">
        <f t="shared" ref="F421" si="643">((E421/E420)-1)*100</f>
        <v>-17.107090405922488</v>
      </c>
      <c r="G421" s="229">
        <f t="shared" ref="G421" si="644">((E421/E409)-1)*100</f>
        <v>-14.886850905808247</v>
      </c>
      <c r="H421" s="178">
        <v>29324.400000000001</v>
      </c>
      <c r="I421" s="178">
        <f t="shared" ref="I421" si="645">((H421/H420)-1)*100</f>
        <v>-24.679254200196745</v>
      </c>
      <c r="J421" s="226">
        <f t="shared" ref="J421" si="646">((H421/H409)-1)*100</f>
        <v>-6.2462671128743041</v>
      </c>
      <c r="K421" s="61">
        <v>560.86</v>
      </c>
      <c r="L421" s="178">
        <f t="shared" ref="L421" si="647">((K421/K420)-1)*100</f>
        <v>-19.902316414841049</v>
      </c>
      <c r="M421" s="229">
        <f t="shared" ref="M421" si="648">((K421/K409)-1)*100</f>
        <v>-6.6974980037263769</v>
      </c>
      <c r="N421" s="178">
        <v>33717.800000000003</v>
      </c>
      <c r="O421" s="178">
        <f t="shared" ref="O421" si="649">((N421/N420)-1)*100</f>
        <v>-13.74403945725804</v>
      </c>
      <c r="P421" s="226">
        <f t="shared" ref="P421" si="650">((N421/N409)-1)*100</f>
        <v>-10.249172024502784</v>
      </c>
      <c r="Q421" s="178">
        <f t="shared" ref="Q421:Q424" si="651">E421/K421*100</f>
        <v>147.93353064935991</v>
      </c>
      <c r="R421" s="229">
        <f t="shared" ref="R421:R424" si="652">(H421/N421)*100</f>
        <v>86.970087016353375</v>
      </c>
      <c r="S421" s="209"/>
      <c r="T421" s="183">
        <f>SUM(E$418:E421)</f>
        <v>3563.59</v>
      </c>
      <c r="U421" s="178">
        <f t="shared" ref="U421" si="653">((T421/T420)-1)*100</f>
        <v>30.348697277505686</v>
      </c>
      <c r="V421" s="229">
        <f t="shared" ref="V421" si="654">((T421/T409)-1)*100</f>
        <v>-4.0100095354562821</v>
      </c>
      <c r="W421" s="178">
        <f>SUM(K$418:K421)</f>
        <v>2460.48</v>
      </c>
      <c r="X421" s="178">
        <f t="shared" ref="X421" si="655">((W421/W420)-1)*100</f>
        <v>29.52485233888882</v>
      </c>
      <c r="Y421" s="207">
        <f t="shared" ref="Y421" si="656">((W421/W409)-1)*100</f>
        <v>3.9826898370410646</v>
      </c>
      <c r="Z421" s="178">
        <f>SUM(H$418:H421)</f>
        <v>132008.29999999999</v>
      </c>
      <c r="AA421" s="178">
        <f t="shared" ref="AA421" si="657">(Z421/Z420-1)*100</f>
        <v>28.557933619583984</v>
      </c>
      <c r="AB421" s="229">
        <f t="shared" ref="AB421" si="658">(Z421/Z409-1)*100</f>
        <v>8.5049035764498413</v>
      </c>
      <c r="AC421" s="178">
        <f>SUM(N$418:N421)</f>
        <v>142979.90000000002</v>
      </c>
      <c r="AD421" s="178">
        <f t="shared" ref="AD421" si="659">(AC421/AC420-1)*100</f>
        <v>30.859556973552603</v>
      </c>
      <c r="AE421" s="178">
        <f t="shared" ref="AE421" si="660">(AC421/AC409-1)*100</f>
        <v>-1.323929755312292</v>
      </c>
      <c r="AF421" s="234"/>
    </row>
    <row r="422" spans="1:32" s="60" customFormat="1" ht="12" customHeight="1">
      <c r="A422" s="643"/>
      <c r="B422" s="301">
        <v>5</v>
      </c>
      <c r="C422" s="566" t="s">
        <v>25</v>
      </c>
      <c r="D422" s="443"/>
      <c r="E422" s="61">
        <v>997.57</v>
      </c>
      <c r="F422" s="178">
        <f t="shared" ref="F422" si="661">((E422/E421)-1)*100</f>
        <v>20.232614197902855</v>
      </c>
      <c r="G422" s="229">
        <f t="shared" ref="G422" si="662">((E422/E410)-1)*100</f>
        <v>4.2283982864904424</v>
      </c>
      <c r="H422" s="178">
        <v>33942.400000000001</v>
      </c>
      <c r="I422" s="178">
        <f t="shared" ref="I422" si="663">((H422/H421)-1)*100</f>
        <v>15.747977793237023</v>
      </c>
      <c r="J422" s="226">
        <f t="shared" ref="J422" si="664">((H422/H410)-1)*100</f>
        <v>-2.849642235940375</v>
      </c>
      <c r="K422" s="61">
        <v>658.38</v>
      </c>
      <c r="L422" s="178">
        <f t="shared" ref="L422" si="665">((K422/K421)-1)*100</f>
        <v>17.387583354134726</v>
      </c>
      <c r="M422" s="229">
        <f t="shared" ref="M422" si="666">((K422/K410)-1)*100</f>
        <v>-10.318335989538641</v>
      </c>
      <c r="N422" s="178">
        <v>37053.800000000003</v>
      </c>
      <c r="O422" s="178">
        <f t="shared" ref="O422" si="667">((N422/N421)-1)*100</f>
        <v>9.8938839426059744</v>
      </c>
      <c r="P422" s="226">
        <f t="shared" ref="P422" si="668">((N422/N410)-1)*100</f>
        <v>-8.0426192696255399</v>
      </c>
      <c r="Q422" s="178">
        <f t="shared" si="651"/>
        <v>151.51887967435221</v>
      </c>
      <c r="R422" s="229">
        <f t="shared" si="652"/>
        <v>91.603020472933949</v>
      </c>
      <c r="S422" s="209"/>
      <c r="T422" s="183">
        <f>SUM(E$418:E422)</f>
        <v>4561.16</v>
      </c>
      <c r="U422" s="178">
        <f t="shared" ref="U422" si="669">((T422/T421)-1)*100</f>
        <v>27.993399914131523</v>
      </c>
      <c r="V422" s="229">
        <f t="shared" ref="V422" si="670">((T422/T410)-1)*100</f>
        <v>-2.3214178637816052</v>
      </c>
      <c r="W422" s="178">
        <f>SUM(K$418:K422)</f>
        <v>3118.86</v>
      </c>
      <c r="X422" s="178">
        <f t="shared" ref="X422" si="671">((W422/W421)-1)*100</f>
        <v>26.758193523214977</v>
      </c>
      <c r="Y422" s="207">
        <f t="shared" ref="Y422" si="672">((W422/W410)-1)*100</f>
        <v>0.5963804320129551</v>
      </c>
      <c r="Z422" s="178">
        <f>SUM(H$418:H422)</f>
        <v>165950.69999999998</v>
      </c>
      <c r="AA422" s="178">
        <f t="shared" ref="AA422" si="673">(Z422/Z421-1)*100</f>
        <v>25.712322634258598</v>
      </c>
      <c r="AB422" s="229">
        <f t="shared" ref="AB422" si="674">(Z422/Z410-1)*100</f>
        <v>5.9716508366617571</v>
      </c>
      <c r="AC422" s="178">
        <f>SUM(N$418:N422)</f>
        <v>180033.7</v>
      </c>
      <c r="AD422" s="178">
        <f t="shared" ref="AD422" si="675">(AC422/AC421-1)*100</f>
        <v>25.915390904595668</v>
      </c>
      <c r="AE422" s="178">
        <f t="shared" ref="AE422" si="676">(AC422/AC410-1)*100</f>
        <v>-2.7857927224000156</v>
      </c>
      <c r="AF422" s="234"/>
    </row>
    <row r="423" spans="1:32" s="60" customFormat="1" ht="12" customHeight="1">
      <c r="A423" s="643"/>
      <c r="B423" s="301">
        <v>6</v>
      </c>
      <c r="C423" s="567" t="s">
        <v>26</v>
      </c>
      <c r="D423" s="437"/>
      <c r="E423" s="68">
        <v>977.78</v>
      </c>
      <c r="F423" s="179">
        <f t="shared" ref="F423" si="677">((E423/E422)-1)*100</f>
        <v>-1.9838206842627715</v>
      </c>
      <c r="G423" s="231">
        <f t="shared" ref="G423" si="678">((E423/E411)-1)*100</f>
        <v>1.2299409876798784</v>
      </c>
      <c r="H423" s="179">
        <v>33982.5</v>
      </c>
      <c r="I423" s="179">
        <f t="shared" ref="I423" si="679">((H423/H422)-1)*100</f>
        <v>0.1181413217686389</v>
      </c>
      <c r="J423" s="227">
        <f t="shared" ref="J423" si="680">((H423/H411)-1)*100</f>
        <v>-1.788239111074541</v>
      </c>
      <c r="K423" s="68">
        <v>673.17</v>
      </c>
      <c r="L423" s="179">
        <f t="shared" ref="L423" si="681">((K423/K422)-1)*100</f>
        <v>2.2464230383668848</v>
      </c>
      <c r="M423" s="231">
        <f t="shared" ref="M423" si="682">((K423/K411)-1)*100</f>
        <v>0.1994552193262944</v>
      </c>
      <c r="N423" s="179">
        <v>36337.699999999997</v>
      </c>
      <c r="O423" s="179">
        <f t="shared" ref="O423" si="683">((N423/N422)-1)*100</f>
        <v>-1.9325953073639046</v>
      </c>
      <c r="P423" s="227">
        <f t="shared" ref="P423" si="684">((N423/N411)-1)*100</f>
        <v>-12.035190719744747</v>
      </c>
      <c r="Q423" s="179">
        <f t="shared" si="651"/>
        <v>145.25008541675953</v>
      </c>
      <c r="R423" s="231">
        <f t="shared" si="652"/>
        <v>93.518577125134499</v>
      </c>
      <c r="S423" s="209"/>
      <c r="T423" s="181">
        <f>SUM(E$418:E423)</f>
        <v>5538.94</v>
      </c>
      <c r="U423" s="179">
        <f t="shared" ref="U423" si="685">((T423/T422)-1)*100</f>
        <v>21.437090564680904</v>
      </c>
      <c r="V423" s="231">
        <f t="shared" ref="V423" si="686">((T423/T411)-1)*100</f>
        <v>-1.7127262015878109</v>
      </c>
      <c r="W423" s="179">
        <f>SUM(K$418:K423)</f>
        <v>3792.03</v>
      </c>
      <c r="X423" s="179">
        <f t="shared" ref="X423" si="687">((W423/W422)-1)*100</f>
        <v>21.583847944441239</v>
      </c>
      <c r="Y423" s="212">
        <f t="shared" ref="Y423" si="688">((W423/W411)-1)*100</f>
        <v>0.52568792746938708</v>
      </c>
      <c r="Z423" s="179">
        <f>SUM(H$418:H423)</f>
        <v>199933.19999999998</v>
      </c>
      <c r="AA423" s="179">
        <f t="shared" ref="AA423" si="689">(Z423/Z422-1)*100</f>
        <v>20.477467103181858</v>
      </c>
      <c r="AB423" s="231">
        <f t="shared" ref="AB423" si="690">(Z423/Z411-1)*100</f>
        <v>4.5673550406311048</v>
      </c>
      <c r="AC423" s="179">
        <f>SUM(N$418:N423)</f>
        <v>216371.40000000002</v>
      </c>
      <c r="AD423" s="179">
        <f t="shared" ref="AD423" si="691">(AC423/AC422-1)*100</f>
        <v>20.183832249184452</v>
      </c>
      <c r="AE423" s="179">
        <f t="shared" ref="AE423" si="692">(AC423/AC411-1)*100</f>
        <v>-4.4726937899798092</v>
      </c>
      <c r="AF423" s="234"/>
    </row>
    <row r="424" spans="1:32" s="60" customFormat="1" ht="12" customHeight="1">
      <c r="A424" s="643"/>
      <c r="B424" s="301">
        <v>7</v>
      </c>
      <c r="C424" s="566" t="s">
        <v>27</v>
      </c>
      <c r="D424" s="443"/>
      <c r="E424" s="61">
        <v>712.04</v>
      </c>
      <c r="F424" s="178">
        <f t="shared" ref="F424" si="693">((E424/E423)-1)*100</f>
        <v>-27.177892777516423</v>
      </c>
      <c r="G424" s="229">
        <f t="shared" ref="G424" si="694">((E424/E412)-1)*100</f>
        <v>11.806547852712557</v>
      </c>
      <c r="H424" s="444">
        <v>30445.8</v>
      </c>
      <c r="I424" s="178">
        <f t="shared" ref="I424" si="695">((H424/H423)-1)*100</f>
        <v>-10.407415581549328</v>
      </c>
      <c r="J424" s="226">
        <f t="shared" ref="J424" si="696">((H424/H412)-1)*100</f>
        <v>-4.9682102972249398</v>
      </c>
      <c r="K424" s="61">
        <v>509.84</v>
      </c>
      <c r="L424" s="178">
        <f t="shared" ref="L424" si="697">((K424/K423)-1)*100</f>
        <v>-24.262816227698803</v>
      </c>
      <c r="M424" s="229">
        <f t="shared" ref="M424" si="698">((K424/K412)-1)*100</f>
        <v>8.2416882510296894</v>
      </c>
      <c r="N424" s="444">
        <v>35348.400000000001</v>
      </c>
      <c r="O424" s="444">
        <f t="shared" ref="O424" si="699">((N424/N423)-1)*100</f>
        <v>-2.722516835132649</v>
      </c>
      <c r="P424" s="445">
        <f t="shared" ref="P424" si="700">((N424/N412)-1)*100</f>
        <v>-8.6603573317952538</v>
      </c>
      <c r="Q424" s="178">
        <f t="shared" si="651"/>
        <v>139.6595010199278</v>
      </c>
      <c r="R424" s="446">
        <f t="shared" si="652"/>
        <v>86.130631089384522</v>
      </c>
      <c r="S424" s="209"/>
      <c r="T424" s="183">
        <f>SUM(E$418:E424)</f>
        <v>6250.98</v>
      </c>
      <c r="U424" s="178">
        <f t="shared" ref="U424" si="701">((T424/T423)-1)*100</f>
        <v>12.855167234163932</v>
      </c>
      <c r="V424" s="229">
        <f t="shared" ref="V424" si="702">((T424/T412)-1)*100</f>
        <v>-0.3400661000492744</v>
      </c>
      <c r="W424" s="178">
        <f>SUM(K$418:K424)</f>
        <v>4301.87</v>
      </c>
      <c r="X424" s="178">
        <f t="shared" ref="X424" si="703">((W424/W423)-1)*100</f>
        <v>13.445041310327177</v>
      </c>
      <c r="Y424" s="207">
        <f t="shared" ref="Y424" si="704">((W424/W412)-1)*100</f>
        <v>1.382205023543448</v>
      </c>
      <c r="Z424" s="444">
        <f>SUM(H$418:H424)</f>
        <v>230378.99999999997</v>
      </c>
      <c r="AA424" s="444">
        <f t="shared" ref="AA424" si="705">(Z424/Z423-1)*100</f>
        <v>15.227986147373219</v>
      </c>
      <c r="AB424" s="446">
        <f t="shared" ref="AB424" si="706">(Z424/Z412-1)*100</f>
        <v>3.1988795567021722</v>
      </c>
      <c r="AC424" s="178">
        <f>SUM(N$418:N424)</f>
        <v>251719.80000000002</v>
      </c>
      <c r="AD424" s="444">
        <f t="shared" ref="AD424" si="707">(AC424/AC423-1)*100</f>
        <v>16.336909591563398</v>
      </c>
      <c r="AE424" s="444">
        <f t="shared" ref="AE424" si="708">(AC424/AC412-1)*100</f>
        <v>-5.083783923569996</v>
      </c>
      <c r="AF424" s="234"/>
    </row>
    <row r="425" spans="1:32" s="60" customFormat="1" ht="12" customHeight="1">
      <c r="A425" s="643"/>
      <c r="B425" s="301">
        <v>8</v>
      </c>
      <c r="C425" s="566" t="s">
        <v>28</v>
      </c>
      <c r="D425" s="443"/>
      <c r="E425" s="61">
        <v>577.51</v>
      </c>
      <c r="F425" s="178">
        <f t="shared" ref="F425" si="709">((E425/E424)-1)*100</f>
        <v>-18.893601483062749</v>
      </c>
      <c r="G425" s="229">
        <f t="shared" ref="G425" si="710">((E425/E413)-1)*100</f>
        <v>-24.731841463891456</v>
      </c>
      <c r="H425" s="444">
        <v>26173.7</v>
      </c>
      <c r="I425" s="444">
        <f t="shared" ref="I425" si="711">((H425/H424)-1)*100</f>
        <v>-14.031820480985878</v>
      </c>
      <c r="J425" s="445">
        <f t="shared" ref="J425" si="712">((H425/H413)-1)*100</f>
        <v>-7.4053391392105317</v>
      </c>
      <c r="K425" s="61">
        <v>384.39</v>
      </c>
      <c r="L425" s="178">
        <f t="shared" ref="L425" si="713">((K425/K424)-1)*100</f>
        <v>-24.605758669386468</v>
      </c>
      <c r="M425" s="229">
        <f t="shared" ref="M425" si="714">((K425/K413)-1)*100</f>
        <v>-29.054465587567591</v>
      </c>
      <c r="N425" s="444">
        <v>30608.799999999999</v>
      </c>
      <c r="O425" s="444">
        <f t="shared" ref="O425" si="715">((N425/N424)-1)*100</f>
        <v>-13.40824478618552</v>
      </c>
      <c r="P425" s="445">
        <f t="shared" ref="P425" si="716">((N425/N413)-1)*100</f>
        <v>-16.025346251474581</v>
      </c>
      <c r="Q425" s="178">
        <f t="shared" ref="Q425" si="717">E425/K425*100</f>
        <v>150.24064101563516</v>
      </c>
      <c r="R425" s="446">
        <f t="shared" ref="R425" si="718">(H425/N425)*100</f>
        <v>85.51037610099057</v>
      </c>
      <c r="S425" s="209"/>
      <c r="T425" s="183">
        <f>SUM(E$418:E425)</f>
        <v>6828.49</v>
      </c>
      <c r="U425" s="178">
        <f t="shared" ref="U425" si="719">((T425/T424)-1)*100</f>
        <v>9.2387113700571852</v>
      </c>
      <c r="V425" s="229">
        <f t="shared" ref="V425" si="720">((T425/T413)-1)*100</f>
        <v>-2.998616394728093</v>
      </c>
      <c r="W425" s="178">
        <f>SUM(K$418:K425)</f>
        <v>4686.26</v>
      </c>
      <c r="X425" s="178">
        <f t="shared" ref="X425" si="721">((W425/W424)-1)*100</f>
        <v>8.9354164584239051</v>
      </c>
      <c r="Y425" s="207">
        <f t="shared" ref="Y425" si="722">((W425/W413)-1)*100</f>
        <v>-2.0641458883225106</v>
      </c>
      <c r="Z425" s="444">
        <f>SUM(H$418:H425)</f>
        <v>256552.69999999998</v>
      </c>
      <c r="AA425" s="444">
        <f t="shared" ref="AA425" si="723">(Z425/Z424-1)*100</f>
        <v>11.361148368557906</v>
      </c>
      <c r="AB425" s="446">
        <f t="shared" ref="AB425" si="724">(Z425/Z413-1)*100</f>
        <v>2.0070573300123185</v>
      </c>
      <c r="AC425" s="178">
        <f>SUM(N$418:N425)</f>
        <v>282328.60000000003</v>
      </c>
      <c r="AD425" s="444">
        <f t="shared" ref="AD425" si="725">(AC425/AC424-1)*100</f>
        <v>12.159869823510117</v>
      </c>
      <c r="AE425" s="444">
        <f t="shared" ref="AE425" si="726">(AC425/AC413-1)*100</f>
        <v>-6.4059042995397224</v>
      </c>
      <c r="AF425" s="234"/>
    </row>
    <row r="426" spans="1:32" s="60" customFormat="1" ht="12" customHeight="1">
      <c r="A426" s="643"/>
      <c r="B426" s="301">
        <v>9</v>
      </c>
      <c r="C426" s="567" t="s">
        <v>29</v>
      </c>
      <c r="D426" s="437"/>
      <c r="E426" s="68">
        <v>838.89</v>
      </c>
      <c r="F426" s="179">
        <f t="shared" ref="F426" si="727">((E426/E425)-1)*100</f>
        <v>45.259822340738687</v>
      </c>
      <c r="G426" s="231">
        <f t="shared" ref="G426" si="728">((E426/E414)-1)*100</f>
        <v>-10.253228204936192</v>
      </c>
      <c r="H426" s="459">
        <v>31014.9</v>
      </c>
      <c r="I426" s="458">
        <f t="shared" ref="I426" si="729">((H426/H425)-1)*100</f>
        <v>18.496429622101584</v>
      </c>
      <c r="J426" s="460">
        <f t="shared" ref="J426" si="730">((H426/H414)-1)*100</f>
        <v>-9.6147799728285364</v>
      </c>
      <c r="K426" s="68">
        <v>586.07000000000005</v>
      </c>
      <c r="L426" s="179">
        <f t="shared" ref="L426" si="731">((K426/K425)-1)*100</f>
        <v>52.467545981945428</v>
      </c>
      <c r="M426" s="231">
        <f t="shared" ref="M426" si="732">((K426/K414)-1)*100</f>
        <v>-13.952429892820428</v>
      </c>
      <c r="N426" s="459">
        <v>34853.199999999997</v>
      </c>
      <c r="O426" s="458">
        <f t="shared" ref="O426" si="733">((N426/N425)-1)*100</f>
        <v>13.866600454771172</v>
      </c>
      <c r="P426" s="460">
        <f t="shared" ref="P426" si="734">((N426/N414)-1)*100</f>
        <v>-16.194645090154236</v>
      </c>
      <c r="Q426" s="436">
        <f t="shared" ref="Q426" si="735">E426/K426*100</f>
        <v>143.13819168358728</v>
      </c>
      <c r="R426" s="461">
        <f t="shared" ref="R426" si="736">(H426/N426)*100</f>
        <v>88.987237900680583</v>
      </c>
      <c r="S426" s="209"/>
      <c r="T426" s="181">
        <f>SUM(E$418:E426)</f>
        <v>7667.38</v>
      </c>
      <c r="U426" s="179">
        <f t="shared" ref="U426" si="737">((T426/T425)-1)*100</f>
        <v>12.285146496516797</v>
      </c>
      <c r="V426" s="231">
        <f t="shared" ref="V426" si="738">((T426/T414)-1)*100</f>
        <v>-3.8489850532522518</v>
      </c>
      <c r="W426" s="179">
        <f>SUM(K$418:K426)</f>
        <v>5272.33</v>
      </c>
      <c r="X426" s="179">
        <f t="shared" ref="X426" si="739">((W426/W425)-1)*100</f>
        <v>12.506134956233739</v>
      </c>
      <c r="Y426" s="212">
        <f t="shared" ref="Y426" si="740">((W426/W414)-1)*100</f>
        <v>-3.5454700126048788</v>
      </c>
      <c r="Z426" s="462">
        <f>SUM(H$418:H426)</f>
        <v>287567.59999999998</v>
      </c>
      <c r="AA426" s="458">
        <f t="shared" ref="AA426" si="741">(Z426/Z425-1)*100</f>
        <v>12.089095144974117</v>
      </c>
      <c r="AB426" s="471">
        <f t="shared" ref="AB426" si="742">(Z426/Z414-1)*100</f>
        <v>0.61179236268660286</v>
      </c>
      <c r="AC426" s="179">
        <f>SUM(N$418:N426)</f>
        <v>317181.80000000005</v>
      </c>
      <c r="AD426" s="458">
        <f t="shared" ref="AD426" si="743">(AC426/AC425-1)*100</f>
        <v>12.344905900429492</v>
      </c>
      <c r="AE426" s="458">
        <f t="shared" ref="AE426" si="744">(AC426/AC414-1)*100</f>
        <v>-7.5919441762375079</v>
      </c>
      <c r="AF426" s="234"/>
    </row>
    <row r="427" spans="1:32" s="60" customFormat="1" ht="12" customHeight="1">
      <c r="A427" s="643"/>
      <c r="B427" s="301">
        <v>10</v>
      </c>
      <c r="C427" s="566" t="s">
        <v>30</v>
      </c>
      <c r="D427" s="443"/>
      <c r="E427" s="61">
        <v>915.39</v>
      </c>
      <c r="F427" s="178">
        <f t="shared" ref="F427" si="745">((E427/E426)-1)*100</f>
        <v>9.1191932196116312</v>
      </c>
      <c r="G427" s="229">
        <f t="shared" ref="G427" si="746">((E427/E415)-1)*100</f>
        <v>-5.4368711390260565</v>
      </c>
      <c r="H427" s="218">
        <v>32276.9</v>
      </c>
      <c r="I427" s="215">
        <f t="shared" ref="I427" si="747">((H427/H426)-1)*100</f>
        <v>4.0690119910107736</v>
      </c>
      <c r="J427" s="554">
        <f t="shared" ref="J427" si="748">((H427/H415)-1)*100</f>
        <v>-1.5862291702336884</v>
      </c>
      <c r="K427" s="82">
        <v>643.84</v>
      </c>
      <c r="L427" s="180">
        <f t="shared" ref="L427" si="749">((K427/K426)-1)*100</f>
        <v>9.8571842953913311</v>
      </c>
      <c r="M427" s="233">
        <f t="shared" ref="M427" si="750">((K427/K415)-1)*100</f>
        <v>-1.7353214999771049</v>
      </c>
      <c r="N427" s="215">
        <v>37412.800000000003</v>
      </c>
      <c r="O427" s="474">
        <f t="shared" ref="O427" si="751">((N427/N426)-1)*100</f>
        <v>7.3439454626835099</v>
      </c>
      <c r="P427" s="554">
        <f t="shared" ref="P427" si="752">((N427/N415)-1)*100</f>
        <v>-4.2478913676926684</v>
      </c>
      <c r="Q427" s="555">
        <f t="shared" ref="Q427:Q428" si="753">E427/K427*100</f>
        <v>142.17662773359839</v>
      </c>
      <c r="R427" s="446">
        <f t="shared" ref="R427:R428" si="754">(H427/N427)*100</f>
        <v>86.272345293589353</v>
      </c>
      <c r="S427" s="209"/>
      <c r="T427" s="183">
        <f>SUM(E$418:E427)</f>
        <v>8582.77</v>
      </c>
      <c r="U427" s="178">
        <f t="shared" ref="U427" si="755">((T427/T426)-1)*100</f>
        <v>11.938758741577971</v>
      </c>
      <c r="V427" s="229">
        <f t="shared" ref="V427" si="756">((T427/T415)-1)*100</f>
        <v>-4.0208759909330034</v>
      </c>
      <c r="W427" s="178">
        <f>SUM(K$418:K427)</f>
        <v>5916.17</v>
      </c>
      <c r="X427" s="178">
        <f t="shared" ref="X427" si="757">((W427/W426)-1)*100</f>
        <v>12.211678707516405</v>
      </c>
      <c r="Y427" s="207">
        <f t="shared" ref="Y427" si="758">((W427/W415)-1)*100</f>
        <v>-3.3517171076920982</v>
      </c>
      <c r="Z427" s="444">
        <f>SUM(H$418:H427)</f>
        <v>319844.5</v>
      </c>
      <c r="AA427" s="444">
        <f t="shared" ref="AA427" si="759">(Z427/Z426-1)*100</f>
        <v>11.2241086965291</v>
      </c>
      <c r="AB427" s="446">
        <f t="shared" ref="AB427" si="760">(Z427/Z415-1)*100</f>
        <v>0.38553634262288305</v>
      </c>
      <c r="AC427" s="178">
        <f>SUM(N$418:N427)</f>
        <v>354594.60000000003</v>
      </c>
      <c r="AD427" s="444">
        <f t="shared" ref="AD427" si="761">(AC427/AC426-1)*100</f>
        <v>11.795380441122404</v>
      </c>
      <c r="AE427" s="444">
        <f t="shared" ref="AE427" si="762">(AC427/AC415-1)*100</f>
        <v>-7.2501804639411809</v>
      </c>
      <c r="AF427" s="234"/>
    </row>
    <row r="428" spans="1:32" s="60" customFormat="1" ht="12" customHeight="1">
      <c r="A428" s="643"/>
      <c r="B428" s="301">
        <v>11</v>
      </c>
      <c r="C428" s="566" t="s">
        <v>31</v>
      </c>
      <c r="D428" s="443"/>
      <c r="E428" s="61">
        <v>934.04</v>
      </c>
      <c r="F428" s="178">
        <f t="shared" ref="F428" si="763">((E428/E427)-1)*100</f>
        <v>2.0373829733774551</v>
      </c>
      <c r="G428" s="229">
        <f t="shared" ref="G428" si="764">((E428/E416)-1)*100</f>
        <v>-6.754517320555065</v>
      </c>
      <c r="H428" s="473">
        <v>34878.300000000003</v>
      </c>
      <c r="I428" s="204">
        <f t="shared" ref="I428" si="765">((H428/H427)-1)*100</f>
        <v>8.0596339797192496</v>
      </c>
      <c r="J428" s="445">
        <f t="shared" ref="J428" si="766">((H428/H416)-1)*100</f>
        <v>-6.545803514728787</v>
      </c>
      <c r="K428" s="61">
        <v>639.04</v>
      </c>
      <c r="L428" s="178">
        <f t="shared" ref="L428" si="767">((K428/K427)-1)*100</f>
        <v>-0.74552683896621508</v>
      </c>
      <c r="M428" s="229">
        <f t="shared" ref="M428" si="768">((K428/K416)-1)*100</f>
        <v>-5.8407496905758194</v>
      </c>
      <c r="N428" s="473">
        <v>37304.300000000003</v>
      </c>
      <c r="O428" s="444">
        <f t="shared" ref="O428" si="769">((N428/N427)-1)*100</f>
        <v>-0.29000769790018532</v>
      </c>
      <c r="P428" s="445">
        <f t="shared" ref="P428" si="770">((N428/N416)-1)*100</f>
        <v>-8.1930943809575556</v>
      </c>
      <c r="Q428" s="470">
        <f t="shared" si="753"/>
        <v>146.16299449173761</v>
      </c>
      <c r="R428" s="446">
        <f t="shared" si="754"/>
        <v>93.496728259208723</v>
      </c>
      <c r="S428" s="209"/>
      <c r="T428" s="183">
        <f>SUM(E$418:E428)</f>
        <v>9516.8100000000013</v>
      </c>
      <c r="U428" s="178">
        <f t="shared" ref="U428" si="771">((T428/T427)-1)*100</f>
        <v>10.882733662908372</v>
      </c>
      <c r="V428" s="229">
        <f t="shared" ref="V428" si="772">((T428/T416)-1)*100</f>
        <v>-4.296246089362155</v>
      </c>
      <c r="W428" s="178">
        <f>SUM(K$418:K428)</f>
        <v>6555.21</v>
      </c>
      <c r="X428" s="178">
        <f t="shared" ref="X428" si="773">((W428/W427)-1)*100</f>
        <v>10.80158278075174</v>
      </c>
      <c r="Y428" s="207">
        <f t="shared" ref="Y428" si="774">((W428/W416)-1)*100</f>
        <v>-3.6001364701868432</v>
      </c>
      <c r="Z428" s="444">
        <f>SUM(H$418:H428)</f>
        <v>354722.8</v>
      </c>
      <c r="AA428" s="444">
        <f t="shared" ref="AA428" si="775">(Z428/Z427-1)*100</f>
        <v>10.904767785595816</v>
      </c>
      <c r="AB428" s="446">
        <f t="shared" ref="AB428" si="776">(Z428/Z416-1)*100</f>
        <v>-0.34123881705424575</v>
      </c>
      <c r="AC428" s="178">
        <f>SUM(N$418:N428)</f>
        <v>391898.9</v>
      </c>
      <c r="AD428" s="444">
        <f t="shared" ref="AD428" si="777">(AC428/AC427-1)*100</f>
        <v>10.520267370117864</v>
      </c>
      <c r="AE428" s="444">
        <f t="shared" ref="AE428" si="778">(AC428/AC416-1)*100</f>
        <v>-7.3407683742143242</v>
      </c>
      <c r="AF428" s="234"/>
    </row>
    <row r="429" spans="1:32" s="60" customFormat="1" ht="12" customHeight="1">
      <c r="A429" s="644"/>
      <c r="B429" s="302">
        <v>12</v>
      </c>
      <c r="C429" s="567" t="s">
        <v>32</v>
      </c>
      <c r="D429" s="437"/>
      <c r="E429" s="536">
        <v>657.82</v>
      </c>
      <c r="F429" s="539">
        <f t="shared" ref="F429" si="779">((E429/E428)-1)*100</f>
        <v>-29.572609310093778</v>
      </c>
      <c r="G429" s="540">
        <f t="shared" ref="G429" si="780">((E429/E417)-1)*100</f>
        <v>-20.307710945544855</v>
      </c>
      <c r="H429" s="571">
        <v>28947.9</v>
      </c>
      <c r="I429" s="420">
        <f t="shared" ref="I429" si="781">((H429/H428)-1)*100</f>
        <v>-17.003122285203119</v>
      </c>
      <c r="J429" s="541">
        <f t="shared" ref="J429" si="782">((H429/H417)-1)*100</f>
        <v>-8.571018356017035</v>
      </c>
      <c r="K429" s="536">
        <v>444.2</v>
      </c>
      <c r="L429" s="539">
        <f t="shared" ref="L429" si="783">((K429/K428)-1)*100</f>
        <v>-30.489484226339503</v>
      </c>
      <c r="M429" s="540">
        <f t="shared" ref="M429" si="784">((K429/K417)-1)*100</f>
        <v>-20.79172610556348</v>
      </c>
      <c r="N429" s="571">
        <v>32349.7</v>
      </c>
      <c r="O429" s="542">
        <f t="shared" ref="O429" si="785">((N429/N428)-1)*100</f>
        <v>-13.281578799226901</v>
      </c>
      <c r="P429" s="541">
        <f t="shared" ref="P429" si="786">((N429/N417)-1)*100</f>
        <v>-10.774710944368504</v>
      </c>
      <c r="Q429" s="543">
        <f t="shared" ref="Q429" si="787">E429/K429*100</f>
        <v>148.0909500225124</v>
      </c>
      <c r="R429" s="544">
        <f t="shared" ref="R429" si="788">(H429/N429)*100</f>
        <v>89.484291971795727</v>
      </c>
      <c r="S429" s="545"/>
      <c r="T429" s="546">
        <f>SUM(E$418:E429)</f>
        <v>10174.630000000001</v>
      </c>
      <c r="U429" s="539">
        <f t="shared" ref="U429" si="789">((T429/T428)-1)*100</f>
        <v>6.9121901141243614</v>
      </c>
      <c r="V429" s="540">
        <f t="shared" ref="V429" si="790">((T429/T417)-1)*100</f>
        <v>-5.5234793137644562</v>
      </c>
      <c r="W429" s="539">
        <f>SUM(K$418:K429)</f>
        <v>6999.41</v>
      </c>
      <c r="X429" s="539">
        <f t="shared" ref="X429" si="791">((W429/W428)-1)*100</f>
        <v>6.7762893942375557</v>
      </c>
      <c r="Y429" s="422">
        <f t="shared" ref="Y429" si="792">((W429/W417)-1)*100</f>
        <v>-4.9099149279563932</v>
      </c>
      <c r="Z429" s="542">
        <f>SUM(H$418:H429)</f>
        <v>383670.7</v>
      </c>
      <c r="AA429" s="542">
        <f t="shared" ref="AA429" si="793">(Z429/Z428-1)*100</f>
        <v>8.1607102785611794</v>
      </c>
      <c r="AB429" s="544">
        <f t="shared" ref="AB429" si="794">(Z429/Z417-1)*100</f>
        <v>-1.0135010475464279</v>
      </c>
      <c r="AC429" s="539">
        <f>SUM(N$418:N429)</f>
        <v>424248.60000000003</v>
      </c>
      <c r="AD429" s="542">
        <f t="shared" ref="AD429" si="795">(AC429/AC428-1)*100</f>
        <v>8.2546034194022955</v>
      </c>
      <c r="AE429" s="542">
        <f t="shared" ref="AE429" si="796">(AC429/AC417-1)*100</f>
        <v>-7.6118942491817716</v>
      </c>
      <c r="AF429" s="234"/>
    </row>
    <row r="430" spans="1:32" s="60" customFormat="1" ht="12" customHeight="1">
      <c r="A430" s="642">
        <v>2024</v>
      </c>
      <c r="B430" s="303">
        <v>1</v>
      </c>
      <c r="C430" s="583" t="s">
        <v>21</v>
      </c>
      <c r="D430" s="463"/>
      <c r="E430" s="589">
        <v>872.93</v>
      </c>
      <c r="F430" s="590">
        <f t="shared" ref="F430" si="797">((E430/E429)-1)*100</f>
        <v>32.700434769389773</v>
      </c>
      <c r="G430" s="591">
        <f t="shared" ref="G430" si="798">((E430/E418)-1)*100</f>
        <v>13.735325924092191</v>
      </c>
      <c r="H430" s="590">
        <v>30144.2</v>
      </c>
      <c r="I430" s="590">
        <f t="shared" ref="I430" si="799">((H430/H429)-1)*100</f>
        <v>4.1325968377671662</v>
      </c>
      <c r="J430" s="592">
        <f t="shared" ref="J430" si="800">((H430/H418)-1)*100</f>
        <v>-2.5122085314187692</v>
      </c>
      <c r="K430" s="589">
        <v>545.19000000000005</v>
      </c>
      <c r="L430" s="590">
        <f t="shared" ref="L430" si="801">((K430/K429)-1)*100</f>
        <v>22.735254389914459</v>
      </c>
      <c r="M430" s="591">
        <f t="shared" ref="M430" si="802">((K430/K418)-1)*100</f>
        <v>-6.0907759882869561</v>
      </c>
      <c r="N430" s="590">
        <v>33873</v>
      </c>
      <c r="O430" s="590">
        <f t="shared" ref="O430" si="803">((N430/N429)-1)*100</f>
        <v>4.7088535596929715</v>
      </c>
      <c r="P430" s="592">
        <f t="shared" ref="P430" si="804">((N430/N418)-1)*100</f>
        <v>-2.87785254912305</v>
      </c>
      <c r="Q430" s="590">
        <f t="shared" ref="Q430" si="805">E430/K430*100</f>
        <v>160.11482235550906</v>
      </c>
      <c r="R430" s="591">
        <f t="shared" ref="R430" si="806">(H430/N430)*100</f>
        <v>88.991822395418183</v>
      </c>
      <c r="S430" s="579"/>
      <c r="T430" s="593">
        <f>SUM(E$430:E430)</f>
        <v>872.93</v>
      </c>
      <c r="U430" s="590">
        <f t="shared" ref="U430" si="807">((T430/T429)-1)*100</f>
        <v>-91.420523399868102</v>
      </c>
      <c r="V430" s="591">
        <f t="shared" ref="V430" si="808">((T430/T418)-1)*100</f>
        <v>13.735325924092191</v>
      </c>
      <c r="W430" s="590">
        <f>SUM(K$430:K430)</f>
        <v>545.19000000000005</v>
      </c>
      <c r="X430" s="590">
        <f t="shared" ref="X430" si="809">((W430/W429)-1)*100</f>
        <v>-92.210914919971827</v>
      </c>
      <c r="Y430" s="577">
        <f t="shared" ref="Y430" si="810">((W430/W418)-1)*100</f>
        <v>-6.0907759882869561</v>
      </c>
      <c r="Z430" s="590">
        <f>SUM(H$430:H430)</f>
        <v>30144.2</v>
      </c>
      <c r="AA430" s="590">
        <f t="shared" ref="AA430" si="811">(Z430/Z429-1)*100</f>
        <v>-92.143210310299949</v>
      </c>
      <c r="AB430" s="591">
        <f t="shared" ref="AB430" si="812">(Z430/Z418-1)*100</f>
        <v>-2.5122085314187692</v>
      </c>
      <c r="AC430" s="590">
        <f>SUM(N$430:N430)</f>
        <v>33873</v>
      </c>
      <c r="AD430" s="590">
        <f t="shared" ref="AD430" si="813">(AC430/AC429-1)*100</f>
        <v>-92.01576622763163</v>
      </c>
      <c r="AE430" s="590">
        <f t="shared" ref="AE430" si="814">(AC430/AC418-1)*100</f>
        <v>-2.87785254912305</v>
      </c>
      <c r="AF430" s="234"/>
    </row>
    <row r="431" spans="1:32" s="60" customFormat="1" ht="12" customHeight="1">
      <c r="A431" s="644"/>
      <c r="B431" s="586">
        <v>2</v>
      </c>
      <c r="C431" s="395" t="s">
        <v>22</v>
      </c>
      <c r="D431" s="587"/>
      <c r="E431" s="536">
        <v>970.67</v>
      </c>
      <c r="F431" s="539">
        <f t="shared" ref="F431" si="815">((E431/E430)-1)*100</f>
        <v>11.196774082687044</v>
      </c>
      <c r="G431" s="540">
        <f t="shared" ref="G431" si="816">((E431/E419)-1)*100</f>
        <v>0.54068051167848186</v>
      </c>
      <c r="H431" s="539">
        <v>31834.9</v>
      </c>
      <c r="I431" s="539">
        <f t="shared" ref="I431" si="817">((H431/H430)-1)*100</f>
        <v>5.6087074793824465</v>
      </c>
      <c r="J431" s="588">
        <f t="shared" ref="J431" si="818">((H431/H419)-1)*100</f>
        <v>-3.0316598741402578</v>
      </c>
      <c r="K431" s="536">
        <v>636.65</v>
      </c>
      <c r="L431" s="539">
        <f t="shared" ref="L431" si="819">((K431/K430)-1)*100</f>
        <v>16.775802931088222</v>
      </c>
      <c r="M431" s="540">
        <f t="shared" ref="M431" si="820">((K431/K419)-1)*100</f>
        <v>2.8763028197462903</v>
      </c>
      <c r="N431" s="539">
        <v>34184.9</v>
      </c>
      <c r="O431" s="539">
        <f t="shared" ref="O431" si="821">((N431/N430)-1)*100</f>
        <v>0.92079237150533011</v>
      </c>
      <c r="P431" s="588">
        <f t="shared" ref="P431" si="822">((N431/N419)-1)*100</f>
        <v>-3.1452047032157537</v>
      </c>
      <c r="Q431" s="539">
        <f t="shared" ref="Q431" si="823">E431/K431*100</f>
        <v>152.46524778135552</v>
      </c>
      <c r="R431" s="540">
        <f t="shared" ref="R431" si="824">(H431/N431)*100</f>
        <v>93.125619791194353</v>
      </c>
      <c r="S431" s="545"/>
      <c r="T431" s="546">
        <f>SUM(E$430:E431)</f>
        <v>1843.6</v>
      </c>
      <c r="U431" s="539">
        <f t="shared" ref="U431" si="825">((T431/T430)-1)*100</f>
        <v>111.19677408268704</v>
      </c>
      <c r="V431" s="540">
        <f t="shared" ref="V431" si="826">((T431/T419)-1)*100</f>
        <v>6.3844520358230961</v>
      </c>
      <c r="W431" s="539">
        <f>SUM(K$430:K431)</f>
        <v>1181.8400000000001</v>
      </c>
      <c r="X431" s="539">
        <f t="shared" ref="X431" si="827">((W431/W430)-1)*100</f>
        <v>116.77580293108826</v>
      </c>
      <c r="Y431" s="422">
        <f t="shared" ref="Y431" si="828">((W431/W419)-1)*100</f>
        <v>-1.4640653660163316</v>
      </c>
      <c r="Z431" s="539">
        <f>SUM(H$430:H431)</f>
        <v>61979.100000000006</v>
      </c>
      <c r="AA431" s="539">
        <f t="shared" ref="AA431" si="829">(Z431/Z430-1)*100</f>
        <v>105.60870747938247</v>
      </c>
      <c r="AB431" s="540">
        <f t="shared" ref="AB431" si="830">(Z431/Z419-1)*100</f>
        <v>-2.7797123818845582</v>
      </c>
      <c r="AC431" s="539">
        <f>SUM(N$430:N431)</f>
        <v>68057.899999999994</v>
      </c>
      <c r="AD431" s="539">
        <f t="shared" ref="AD431" si="831">(AC431/AC430-1)*100</f>
        <v>100.92079237150533</v>
      </c>
      <c r="AE431" s="539">
        <f t="shared" ref="AE431" si="832">(AC431/AC419-1)*100</f>
        <v>-3.0123254816400435</v>
      </c>
      <c r="AF431" s="234"/>
    </row>
    <row r="432" spans="1:32" s="176" customFormat="1" ht="12" customHeight="1">
      <c r="A432" s="138" t="s">
        <v>4</v>
      </c>
      <c r="B432" s="373"/>
      <c r="C432" s="239"/>
      <c r="D432" s="374"/>
      <c r="E432" s="139"/>
      <c r="F432" s="138"/>
      <c r="G432" s="138"/>
      <c r="H432" s="178"/>
      <c r="I432" s="178"/>
      <c r="J432" s="178"/>
      <c r="K432" s="138"/>
      <c r="L432" s="138"/>
      <c r="M432" s="138"/>
      <c r="N432" s="240"/>
      <c r="O432" s="138"/>
      <c r="P432" s="138"/>
      <c r="Q432" s="138"/>
      <c r="R432" s="240"/>
      <c r="S432" s="138"/>
      <c r="AC432" s="244"/>
    </row>
    <row r="433" spans="1:30" s="176" customFormat="1" ht="12" customHeight="1">
      <c r="A433" s="138" t="s">
        <v>146</v>
      </c>
      <c r="B433" s="373"/>
      <c r="C433" s="239"/>
      <c r="D433" s="374"/>
      <c r="E433" s="139"/>
      <c r="F433" s="242"/>
      <c r="G433" s="184"/>
      <c r="H433" s="240"/>
      <c r="I433" s="138"/>
      <c r="J433" s="243"/>
      <c r="K433" s="240"/>
      <c r="L433" s="138"/>
      <c r="M433" s="240"/>
      <c r="N433" s="240"/>
      <c r="O433" s="138"/>
      <c r="P433" s="138"/>
      <c r="Q433" s="138"/>
      <c r="R433" s="240"/>
      <c r="S433" s="138"/>
      <c r="U433" s="241"/>
      <c r="AA433" s="241"/>
      <c r="AC433" s="244"/>
    </row>
    <row r="434" spans="1:30" s="176" customFormat="1" ht="12" customHeight="1">
      <c r="A434" s="138" t="s">
        <v>5</v>
      </c>
      <c r="B434" s="138"/>
      <c r="C434" s="245"/>
      <c r="D434" s="374"/>
      <c r="E434" s="138"/>
      <c r="F434" s="137"/>
      <c r="G434" s="184"/>
      <c r="H434" s="240"/>
      <c r="I434" s="140"/>
      <c r="J434" s="246"/>
      <c r="K434" s="240"/>
      <c r="L434" s="140"/>
      <c r="M434" s="253"/>
      <c r="N434" s="240"/>
      <c r="O434" s="140"/>
      <c r="P434" s="140"/>
      <c r="Q434" s="140"/>
      <c r="R434" s="140"/>
      <c r="S434" s="140"/>
      <c r="T434" s="241"/>
      <c r="U434" s="537"/>
      <c r="V434" s="247"/>
      <c r="W434" s="241"/>
      <c r="X434" s="241"/>
      <c r="Z434" s="241"/>
      <c r="AA434" s="244"/>
      <c r="AB434" s="248"/>
      <c r="AC434" s="386"/>
    </row>
    <row r="435" spans="1:30" ht="15">
      <c r="E435" s="29"/>
      <c r="G435" s="249"/>
      <c r="H435" s="250"/>
      <c r="I435" s="251"/>
      <c r="J435" s="346"/>
      <c r="K435" s="240"/>
      <c r="L435" s="251"/>
      <c r="M435" s="251"/>
      <c r="N435" s="251"/>
      <c r="O435" s="251"/>
      <c r="P435" s="249"/>
      <c r="Q435" s="253"/>
      <c r="R435" s="251"/>
      <c r="S435" s="253"/>
      <c r="T435" s="321"/>
      <c r="U435" s="537"/>
      <c r="W435" s="251"/>
      <c r="Z435" s="251"/>
      <c r="AC435" s="251"/>
      <c r="AD435" s="241"/>
    </row>
    <row r="436" spans="1:30" ht="15" customHeight="1">
      <c r="J436" s="346"/>
      <c r="K436" s="240"/>
      <c r="L436" s="251"/>
      <c r="M436" s="253"/>
      <c r="N436" s="251"/>
      <c r="O436" s="251"/>
      <c r="P436" s="251"/>
      <c r="Q436" s="251"/>
      <c r="R436" s="251"/>
      <c r="S436" s="187"/>
      <c r="T436" s="251"/>
      <c r="U436" s="537"/>
      <c r="V436" s="251"/>
      <c r="W436" s="251"/>
      <c r="Y436" s="251"/>
      <c r="Z436" s="252"/>
      <c r="AC436" s="251"/>
    </row>
    <row r="437" spans="1:30" ht="15" customHeight="1">
      <c r="J437" s="513"/>
      <c r="K437" s="240"/>
      <c r="M437" s="251"/>
      <c r="N437" s="251"/>
      <c r="O437" s="252"/>
      <c r="Q437" s="253"/>
      <c r="R437" s="251"/>
      <c r="S437" s="187"/>
      <c r="U437" s="537"/>
      <c r="X437" s="251"/>
      <c r="Y437" s="251"/>
      <c r="Z437" s="252"/>
      <c r="AC437" s="251"/>
    </row>
    <row r="438" spans="1:30" ht="15">
      <c r="I438" s="251"/>
      <c r="J438" s="513"/>
      <c r="K438" s="240"/>
      <c r="M438" s="251"/>
      <c r="O438" s="104"/>
      <c r="S438" s="251"/>
      <c r="T438" s="251"/>
      <c r="U438" s="537"/>
      <c r="X438" s="251"/>
      <c r="Z438" s="252"/>
    </row>
    <row r="439" spans="1:30" ht="15">
      <c r="I439" s="251"/>
      <c r="J439" s="359"/>
      <c r="K439" s="240"/>
      <c r="O439" s="104"/>
      <c r="S439" s="251"/>
      <c r="T439" s="251"/>
      <c r="U439" s="537"/>
      <c r="Z439" s="252"/>
    </row>
    <row r="440" spans="1:30" ht="15">
      <c r="J440" s="346"/>
      <c r="K440" s="240"/>
      <c r="O440" s="104"/>
      <c r="S440" s="251"/>
      <c r="U440" s="537"/>
      <c r="Z440" s="252"/>
    </row>
    <row r="441" spans="1:30" ht="15">
      <c r="J441" s="346"/>
      <c r="K441" s="240"/>
      <c r="O441" s="104"/>
      <c r="S441" s="187"/>
      <c r="U441" s="537"/>
      <c r="Z441" s="252"/>
    </row>
    <row r="442" spans="1:30" ht="15">
      <c r="J442" s="346"/>
      <c r="K442" s="240"/>
      <c r="O442" s="104"/>
      <c r="S442" s="187"/>
      <c r="U442" s="537"/>
      <c r="Z442" s="252"/>
    </row>
    <row r="443" spans="1:30" ht="15">
      <c r="J443" s="346"/>
      <c r="K443" s="240"/>
      <c r="S443" s="187"/>
      <c r="U443" s="537"/>
      <c r="Z443" s="252"/>
    </row>
    <row r="444" spans="1:30" ht="15">
      <c r="K444" s="240"/>
      <c r="S444" s="187"/>
      <c r="U444" s="537"/>
      <c r="Z444" s="252"/>
    </row>
    <row r="445" spans="1:30" ht="15">
      <c r="S445" s="187"/>
      <c r="U445" s="537"/>
      <c r="Z445" s="252"/>
    </row>
    <row r="446" spans="1:30">
      <c r="S446" s="187"/>
      <c r="Z446" s="252"/>
    </row>
    <row r="447" spans="1:30">
      <c r="Z447" s="252"/>
    </row>
  </sheetData>
  <mergeCells count="63">
    <mergeCell ref="A190:A201"/>
    <mergeCell ref="E4:G4"/>
    <mergeCell ref="A36:A39"/>
    <mergeCell ref="A72:A75"/>
    <mergeCell ref="A430:A431"/>
    <mergeCell ref="A64:A67"/>
    <mergeCell ref="A48:A51"/>
    <mergeCell ref="A44:A47"/>
    <mergeCell ref="A40:A43"/>
    <mergeCell ref="A96:A99"/>
    <mergeCell ref="A92:A95"/>
    <mergeCell ref="A60:A63"/>
    <mergeCell ref="A68:A71"/>
    <mergeCell ref="A76:A79"/>
    <mergeCell ref="A56:A59"/>
    <mergeCell ref="A238:A249"/>
    <mergeCell ref="E3:J3"/>
    <mergeCell ref="H4:J4"/>
    <mergeCell ref="A226:A237"/>
    <mergeCell ref="A32:A35"/>
    <mergeCell ref="A286:A297"/>
    <mergeCell ref="A124:A127"/>
    <mergeCell ref="A88:A91"/>
    <mergeCell ref="A108:A111"/>
    <mergeCell ref="A142:A153"/>
    <mergeCell ref="A274:A285"/>
    <mergeCell ref="A262:A273"/>
    <mergeCell ref="A214:A225"/>
    <mergeCell ref="A100:A103"/>
    <mergeCell ref="A4:C5"/>
    <mergeCell ref="A80:A83"/>
    <mergeCell ref="A84:A87"/>
    <mergeCell ref="Z3:AE3"/>
    <mergeCell ref="Z4:AB4"/>
    <mergeCell ref="AC4:AE4"/>
    <mergeCell ref="K4:M4"/>
    <mergeCell ref="K3:P3"/>
    <mergeCell ref="W4:Y4"/>
    <mergeCell ref="Q3:R4"/>
    <mergeCell ref="T3:Y3"/>
    <mergeCell ref="T4:V4"/>
    <mergeCell ref="N4:P4"/>
    <mergeCell ref="A346:A357"/>
    <mergeCell ref="A202:A213"/>
    <mergeCell ref="A334:A345"/>
    <mergeCell ref="A322:A333"/>
    <mergeCell ref="A310:A321"/>
    <mergeCell ref="A298:A309"/>
    <mergeCell ref="A250:A261"/>
    <mergeCell ref="A178:A189"/>
    <mergeCell ref="A166:A177"/>
    <mergeCell ref="A128:A129"/>
    <mergeCell ref="A154:A165"/>
    <mergeCell ref="A104:A107"/>
    <mergeCell ref="A130:A141"/>
    <mergeCell ref="A120:A123"/>
    <mergeCell ref="A116:A119"/>
    <mergeCell ref="A112:A115"/>
    <mergeCell ref="A382:A393"/>
    <mergeCell ref="A394:A405"/>
    <mergeCell ref="A370:A381"/>
    <mergeCell ref="A358:A369"/>
    <mergeCell ref="A418:A429"/>
  </mergeCells>
  <phoneticPr fontId="18" type="noConversion"/>
  <pageMargins left="0.4" right="0.4" top="0.4" bottom="0.39" header="0" footer="0"/>
  <pageSetup paperSize="9" scale="60" orientation="portrait" r:id="rId1"/>
  <headerFooter alignWithMargins="0"/>
  <ignoredErrors>
    <ignoredError sqref="B312:B313 B310:B311 B314:B315 D312 B316:B317 D314 D316 B318:B319 D343 D348:D349 D372 D373:D375 D376 D377 D366 D432 D378 F378:G378 F432:G432" numberStoredAsText="1"/>
    <ignoredError sqref="D310:D311 D318:D326 D327 D331:D334 D328:D330 D335 D336 D337 D338:D342 D345:D347 D350:D364" twoDigitTextYear="1"/>
    <ignoredError sqref="T323:T325 W323:AC326 Q327:R327 S327:AC333 Q326:T326 F310:G321 E131:G309 Q331:R331 E6:AC22 E23:N23 F328:G333 L328:M333 T335:W335 Z335:AC335 AD337:AE337 U130:V130 X130:AC130 S336:AC338 I131:M165 O131:AC321 F336:G345 S343:AC345 E24 H24:K24 N24 L336:M345 I328:J333 O328:P333 S347:AC348 S351:AC351 S353:AC355 E104:N107 X84:Y91 E25:AE25 E32:AE83 E100:W100 E84:W92 Z84:AC84 Z88:AC88 Z85:AE87 E101:AE103 O104:AC104 E96:W96 AE84 Z89:AE91 AE88 AE92 AE96 O105:AE107 E108:W108 E109:AE111 F347:G358 S357:AC358 E93:AE95 Y92:AC92 E97:AE99 Y96:AC96 Y100:AC100 Y108:AC108 AE108 AE104 AE100 L347:M358 I347:J358 O349:AC350 O347:P348 O352:AC352 O351:P351 O353:P355 O356:AC356 O357:P358 T359:T375 W359:W375 T376:Y378 AC359:AC375 T379:W379 E26:V26 E27:H27 K27:N27 S27:V27 T380:T385 W380:W385 AA376:AE377 Z359:Z385 AC378:AC385 I166:J321 L166:M321 T386:AC387 T388 W388 E112:N115 E116:E121 H116:H121 K116:K121 N116:N121 Z388:AC388 T389:AC391 I336:J345 O336:P338 O339:AC342 O343:P345 E28:O28 T392:AE392 O124:P124 L123:P123 L124:M124 F123:K124 E130:S130 E122:O122 Z395:AD396 Z397:AE397 T395:W398 W399:W405 Z399:Z401 Z398:AB398 AD398:AE398 AC398:AC401 E123:E127 K125:K127 Z402:AC402 T399:T405 T393:AB393 AD393:AE393 E29:N29 T407 W407 T408:W408 AC403:AC409 Z407:Z409 T409:Y410 N124:N127 H125:H127 N128:N129 E128:K129 T411:AE412 Z410:AC410 T413:Y413 AD413:AE413 Z413:AC413 Z414:AC414 T414:T416 W414:W416 E30 K30 H30:J30 L30:N30 AC415:AC417 Z415:Z418 T417:Y417 Z403:Z405 T419:T421 W419:W422 AC419:AC421 Z419:Z421 T422:T423 Z422:AC422 T424:V424 W424 Z423:AC424 W425:AC426 W423:Y423 X424:Y424 T425:T426 T427:AC427 T428:AC428 E31:AC31 T429:AC429" formulaRange="1"/>
    <ignoredError sqref="D315 D313 D317 D344 D371 D367:D370" twoDigitTextYear="1" numberStoredAsText="1"/>
    <ignoredError sqref="Q328:R328 Q329:R329 Q330:R330 Q332:R332 Q333:R333 Q336:R336 Q338:R338 Q337:R337 Q344:R344 Q343:R343 Q345:R345 Q348:R348 Q347:R347 Q351:R351 Q353:R353 Q355:R355 Q354:R354 Q357:R357 Q358:R358" evalError="1" formulaRange="1"/>
    <ignoredError sqref="Q335:R335 Q359:R359 R375 R409 R412:R413" evalError="1"/>
    <ignoredError sqref="T130 W130" formula="1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17"/>
  <sheetViews>
    <sheetView showGridLines="0" workbookViewId="0">
      <pane ySplit="4" topLeftCell="A281" activePane="bottomLeft" state="frozen"/>
      <selection activeCell="A2" sqref="A2:IV2"/>
      <selection pane="bottomLeft" activeCell="A3" sqref="A3:B4"/>
    </sheetView>
  </sheetViews>
  <sheetFormatPr baseColWidth="10" defaultColWidth="11.42578125" defaultRowHeight="12.75"/>
  <cols>
    <col min="1" max="1" width="4.7109375" style="30" customWidth="1"/>
    <col min="2" max="2" width="8.7109375" style="30" customWidth="1"/>
    <col min="3" max="8" width="10.7109375" style="30" customWidth="1"/>
    <col min="9" max="16384" width="11.42578125" style="30"/>
  </cols>
  <sheetData>
    <row r="1" spans="1:12" ht="70.150000000000006" customHeight="1"/>
    <row r="2" spans="1:12" s="142" customFormat="1" ht="19.899999999999999" customHeight="1" thickBot="1">
      <c r="A2" s="666" t="s">
        <v>16</v>
      </c>
      <c r="B2" s="667"/>
      <c r="C2" s="666"/>
      <c r="D2" s="666"/>
      <c r="E2" s="666"/>
      <c r="F2" s="666"/>
      <c r="G2" s="666"/>
      <c r="H2" s="666"/>
    </row>
    <row r="3" spans="1:12" s="34" customFormat="1" ht="12" customHeight="1">
      <c r="A3" s="633" t="s">
        <v>7</v>
      </c>
      <c r="B3" s="634"/>
      <c r="C3" s="668" t="s">
        <v>9</v>
      </c>
      <c r="D3" s="669"/>
      <c r="E3" s="670"/>
      <c r="F3" s="669" t="s">
        <v>10</v>
      </c>
      <c r="G3" s="669"/>
      <c r="H3" s="669"/>
    </row>
    <row r="4" spans="1:12" s="34" customFormat="1" ht="29.25" customHeight="1">
      <c r="A4" s="635"/>
      <c r="B4" s="636"/>
      <c r="C4" s="143" t="s">
        <v>8</v>
      </c>
      <c r="D4" s="41" t="s">
        <v>143</v>
      </c>
      <c r="E4" s="144" t="s">
        <v>11</v>
      </c>
      <c r="F4" s="143" t="s">
        <v>8</v>
      </c>
      <c r="G4" s="41" t="s">
        <v>143</v>
      </c>
      <c r="H4" s="143" t="s">
        <v>11</v>
      </c>
      <c r="J4" s="145"/>
      <c r="K4" s="145"/>
      <c r="L4" s="145"/>
    </row>
    <row r="5" spans="1:12" s="60" customFormat="1" ht="12" customHeight="1">
      <c r="A5" s="612">
        <v>1999</v>
      </c>
      <c r="B5" s="146" t="s">
        <v>21</v>
      </c>
      <c r="C5" s="61">
        <v>307.10000000000002</v>
      </c>
      <c r="D5" s="61">
        <v>269.13995709975603</v>
      </c>
      <c r="E5" s="147">
        <v>37.960042900243991</v>
      </c>
      <c r="F5" s="61">
        <v>248.76505338790523</v>
      </c>
      <c r="G5" s="61">
        <v>204.14698352024809</v>
      </c>
      <c r="H5" s="61">
        <v>44.618069867657141</v>
      </c>
      <c r="J5" s="148"/>
      <c r="K5" s="148"/>
      <c r="L5" s="148"/>
    </row>
    <row r="6" spans="1:12" s="60" customFormat="1" ht="12" customHeight="1">
      <c r="A6" s="612"/>
      <c r="B6" s="146" t="s">
        <v>22</v>
      </c>
      <c r="C6" s="61">
        <v>348.5</v>
      </c>
      <c r="D6" s="61">
        <v>303.32794754967364</v>
      </c>
      <c r="E6" s="147">
        <v>45.172052450326362</v>
      </c>
      <c r="F6" s="61">
        <v>270.95190212517883</v>
      </c>
      <c r="G6" s="61">
        <v>219.41088793528303</v>
      </c>
      <c r="H6" s="61">
        <v>51.541014189895805</v>
      </c>
      <c r="J6" s="148"/>
      <c r="K6" s="148"/>
      <c r="L6" s="148"/>
    </row>
    <row r="7" spans="1:12" s="60" customFormat="1" ht="12" customHeight="1">
      <c r="A7" s="612"/>
      <c r="B7" s="149" t="s">
        <v>23</v>
      </c>
      <c r="C7" s="68">
        <v>376.3</v>
      </c>
      <c r="D7" s="68">
        <v>319.06535995215944</v>
      </c>
      <c r="E7" s="150">
        <v>57.234640047840571</v>
      </c>
      <c r="F7" s="68">
        <v>280.24479781351795</v>
      </c>
      <c r="G7" s="68">
        <v>227.81844626350778</v>
      </c>
      <c r="H7" s="68">
        <v>52.426351550010168</v>
      </c>
      <c r="J7" s="148"/>
      <c r="K7" s="148"/>
      <c r="L7" s="148"/>
    </row>
    <row r="8" spans="1:12" s="60" customFormat="1" ht="12" customHeight="1">
      <c r="A8" s="612"/>
      <c r="B8" s="151" t="s">
        <v>24</v>
      </c>
      <c r="C8" s="61">
        <v>325.8</v>
      </c>
      <c r="D8" s="61">
        <v>274.20686978471747</v>
      </c>
      <c r="E8" s="147">
        <v>51.593130215282542</v>
      </c>
      <c r="F8" s="61">
        <v>287.99004970370106</v>
      </c>
      <c r="G8" s="61">
        <v>237.78022189366897</v>
      </c>
      <c r="H8" s="61">
        <v>50.209827810032095</v>
      </c>
      <c r="J8" s="148"/>
      <c r="K8" s="148"/>
      <c r="L8" s="148"/>
    </row>
    <row r="9" spans="1:12" s="60" customFormat="1" ht="12" customHeight="1">
      <c r="A9" s="612"/>
      <c r="B9" s="146" t="s">
        <v>25</v>
      </c>
      <c r="C9" s="61">
        <v>363.8</v>
      </c>
      <c r="D9" s="61">
        <v>297.76193899126127</v>
      </c>
      <c r="E9" s="147">
        <v>66.038061008738737</v>
      </c>
      <c r="F9" s="61">
        <v>275.09194193622056</v>
      </c>
      <c r="G9" s="61">
        <v>231.26404865793998</v>
      </c>
      <c r="H9" s="61">
        <v>43.827893278280584</v>
      </c>
      <c r="J9" s="148"/>
      <c r="K9" s="148"/>
      <c r="L9" s="148"/>
    </row>
    <row r="10" spans="1:12" s="60" customFormat="1" ht="12" customHeight="1">
      <c r="A10" s="612"/>
      <c r="B10" s="149" t="s">
        <v>26</v>
      </c>
      <c r="C10" s="68">
        <v>394.3</v>
      </c>
      <c r="D10" s="68">
        <v>327.12569034053342</v>
      </c>
      <c r="E10" s="150">
        <v>67.174309659466587</v>
      </c>
      <c r="F10" s="68">
        <v>274.40693742862982</v>
      </c>
      <c r="G10" s="68">
        <v>224.57117786352217</v>
      </c>
      <c r="H10" s="68">
        <v>49.835759565107651</v>
      </c>
      <c r="J10" s="148"/>
      <c r="K10" s="148"/>
      <c r="L10" s="148"/>
    </row>
    <row r="11" spans="1:12" s="60" customFormat="1" ht="12" customHeight="1">
      <c r="A11" s="612"/>
      <c r="B11" s="151" t="s">
        <v>27</v>
      </c>
      <c r="C11" s="61">
        <v>277.2</v>
      </c>
      <c r="D11" s="61">
        <v>218.41850332359692</v>
      </c>
      <c r="E11" s="147">
        <v>58.781496676403066</v>
      </c>
      <c r="F11" s="61">
        <v>227.94580160590434</v>
      </c>
      <c r="G11" s="61">
        <v>178.48617071147814</v>
      </c>
      <c r="H11" s="61">
        <v>49.459630894426198</v>
      </c>
      <c r="J11" s="148"/>
      <c r="K11" s="148"/>
      <c r="L11" s="148"/>
    </row>
    <row r="12" spans="1:12" s="60" customFormat="1" ht="12" customHeight="1">
      <c r="A12" s="612"/>
      <c r="B12" s="146" t="s">
        <v>28</v>
      </c>
      <c r="C12" s="61">
        <v>288.1383116367964</v>
      </c>
      <c r="D12" s="61">
        <v>230.64056376137418</v>
      </c>
      <c r="E12" s="147">
        <v>57.49774787542222</v>
      </c>
      <c r="F12" s="61">
        <v>210.8780502325917</v>
      </c>
      <c r="G12" s="61">
        <v>174.31935379178537</v>
      </c>
      <c r="H12" s="61">
        <v>36.55869644080633</v>
      </c>
      <c r="J12" s="148"/>
      <c r="K12" s="148"/>
      <c r="L12" s="148"/>
    </row>
    <row r="13" spans="1:12" s="60" customFormat="1" ht="12" customHeight="1">
      <c r="A13" s="612"/>
      <c r="B13" s="149" t="s">
        <v>29</v>
      </c>
      <c r="C13" s="68">
        <v>344</v>
      </c>
      <c r="D13" s="68">
        <v>299.00676529876313</v>
      </c>
      <c r="E13" s="150">
        <v>44.993234701236872</v>
      </c>
      <c r="F13" s="68">
        <v>302.05090859206905</v>
      </c>
      <c r="G13" s="68">
        <v>260.57961607346772</v>
      </c>
      <c r="H13" s="68">
        <v>41.471292518601331</v>
      </c>
      <c r="J13" s="148"/>
      <c r="K13" s="148"/>
      <c r="L13" s="148"/>
    </row>
    <row r="14" spans="1:12" s="60" customFormat="1" ht="12" customHeight="1">
      <c r="A14" s="612"/>
      <c r="B14" s="151" t="s">
        <v>30</v>
      </c>
      <c r="C14" s="61">
        <v>350.57589723294029</v>
      </c>
      <c r="D14" s="61">
        <v>277.59976872453211</v>
      </c>
      <c r="E14" s="147">
        <v>72.976128508408181</v>
      </c>
      <c r="F14" s="61">
        <v>264.73142215090212</v>
      </c>
      <c r="G14" s="61">
        <v>221.92011347108533</v>
      </c>
      <c r="H14" s="61">
        <v>42.81130867981679</v>
      </c>
      <c r="J14" s="148"/>
      <c r="K14" s="148"/>
      <c r="L14" s="148"/>
    </row>
    <row r="15" spans="1:12" s="60" customFormat="1" ht="12" customHeight="1">
      <c r="A15" s="612"/>
      <c r="B15" s="146" t="s">
        <v>31</v>
      </c>
      <c r="C15" s="61">
        <v>380.3</v>
      </c>
      <c r="D15" s="61">
        <v>313.24784433786493</v>
      </c>
      <c r="E15" s="147">
        <v>67.052155662135078</v>
      </c>
      <c r="F15" s="61">
        <v>297.32657057685145</v>
      </c>
      <c r="G15" s="61">
        <v>242.80167802579547</v>
      </c>
      <c r="H15" s="61">
        <v>54.524892551055984</v>
      </c>
      <c r="J15" s="148"/>
      <c r="K15" s="148"/>
      <c r="L15" s="148"/>
    </row>
    <row r="16" spans="1:12" s="60" customFormat="1" ht="12" customHeight="1">
      <c r="A16" s="613"/>
      <c r="B16" s="149" t="s">
        <v>32</v>
      </c>
      <c r="C16" s="68">
        <v>332.2</v>
      </c>
      <c r="D16" s="68">
        <v>266.84412176505236</v>
      </c>
      <c r="E16" s="150">
        <v>65.355878234947625</v>
      </c>
      <c r="F16" s="68">
        <v>266.12002532665008</v>
      </c>
      <c r="G16" s="68">
        <v>224.32295986441164</v>
      </c>
      <c r="H16" s="68">
        <v>41.797065462238436</v>
      </c>
      <c r="J16" s="148"/>
      <c r="K16" s="148"/>
      <c r="L16" s="148"/>
    </row>
    <row r="17" spans="1:12" s="60" customFormat="1" ht="12" customHeight="1">
      <c r="A17" s="612">
        <v>2000</v>
      </c>
      <c r="B17" s="151" t="s">
        <v>21</v>
      </c>
      <c r="C17" s="61">
        <v>320.36629715240468</v>
      </c>
      <c r="D17" s="61">
        <v>263.67062820189199</v>
      </c>
      <c r="E17" s="147">
        <v>56.695668950512697</v>
      </c>
      <c r="F17" s="61">
        <v>269.8045651196615</v>
      </c>
      <c r="G17" s="61">
        <v>207.42640116956954</v>
      </c>
      <c r="H17" s="61">
        <v>62.37816395009196</v>
      </c>
      <c r="J17" s="148"/>
      <c r="K17" s="148"/>
      <c r="L17" s="148"/>
    </row>
    <row r="18" spans="1:12" s="60" customFormat="1" ht="12" customHeight="1">
      <c r="A18" s="612"/>
      <c r="B18" s="146" t="s">
        <v>22</v>
      </c>
      <c r="C18" s="61">
        <v>387.65277760148092</v>
      </c>
      <c r="D18" s="61">
        <v>312.80169638671526</v>
      </c>
      <c r="E18" s="147">
        <v>74.851081214765657</v>
      </c>
      <c r="F18" s="61">
        <v>293.71961192648422</v>
      </c>
      <c r="G18" s="61">
        <v>244.33581275467887</v>
      </c>
      <c r="H18" s="61">
        <v>49.38379917180535</v>
      </c>
      <c r="J18" s="148"/>
      <c r="K18" s="148"/>
      <c r="L18" s="148"/>
    </row>
    <row r="19" spans="1:12" s="60" customFormat="1" ht="12" customHeight="1">
      <c r="A19" s="612"/>
      <c r="B19" s="149" t="s">
        <v>23</v>
      </c>
      <c r="C19" s="68">
        <v>417.19342515596264</v>
      </c>
      <c r="D19" s="68">
        <v>333.69551961102496</v>
      </c>
      <c r="E19" s="150">
        <v>83.49790554493768</v>
      </c>
      <c r="F19" s="68">
        <v>324.07856326253409</v>
      </c>
      <c r="G19" s="68">
        <v>271.99563081028452</v>
      </c>
      <c r="H19" s="68">
        <v>52.082932452249565</v>
      </c>
      <c r="J19" s="148"/>
      <c r="K19" s="148"/>
      <c r="L19" s="148"/>
    </row>
    <row r="20" spans="1:12" s="60" customFormat="1" ht="12" customHeight="1">
      <c r="A20" s="612"/>
      <c r="B20" s="151" t="s">
        <v>24</v>
      </c>
      <c r="C20" s="61">
        <v>361.44011912059909</v>
      </c>
      <c r="D20" s="61">
        <v>295.27090570721094</v>
      </c>
      <c r="E20" s="147">
        <v>66.16921341338815</v>
      </c>
      <c r="F20" s="61">
        <v>273.51822948445181</v>
      </c>
      <c r="G20" s="61">
        <v>242.79990195088527</v>
      </c>
      <c r="H20" s="61">
        <v>30.718327533566537</v>
      </c>
      <c r="J20" s="148"/>
      <c r="K20" s="148"/>
      <c r="L20" s="148"/>
    </row>
    <row r="21" spans="1:12" s="60" customFormat="1" ht="12" customHeight="1">
      <c r="A21" s="612"/>
      <c r="B21" s="146" t="s">
        <v>25</v>
      </c>
      <c r="C21" s="61">
        <v>451.23588832594089</v>
      </c>
      <c r="D21" s="61">
        <v>376.95831327755945</v>
      </c>
      <c r="E21" s="147">
        <v>74.277575048381436</v>
      </c>
      <c r="F21" s="61">
        <v>330.88827390525643</v>
      </c>
      <c r="G21" s="61">
        <v>276.29581988869256</v>
      </c>
      <c r="H21" s="61">
        <v>54.592454016563863</v>
      </c>
      <c r="J21" s="148"/>
      <c r="K21" s="148"/>
      <c r="L21" s="148"/>
    </row>
    <row r="22" spans="1:12" s="60" customFormat="1" ht="12" customHeight="1">
      <c r="A22" s="612"/>
      <c r="B22" s="149" t="s">
        <v>26</v>
      </c>
      <c r="C22" s="68">
        <v>450.48573355330376</v>
      </c>
      <c r="D22" s="68">
        <v>367.08233969204139</v>
      </c>
      <c r="E22" s="150">
        <v>83.403393861262373</v>
      </c>
      <c r="F22" s="68">
        <v>332.62731372831848</v>
      </c>
      <c r="G22" s="68">
        <v>281.72065185171829</v>
      </c>
      <c r="H22" s="68">
        <v>50.906661876600197</v>
      </c>
      <c r="J22" s="148"/>
      <c r="K22" s="148"/>
      <c r="L22" s="148"/>
    </row>
    <row r="23" spans="1:12" s="60" customFormat="1" ht="12" customHeight="1">
      <c r="A23" s="612"/>
      <c r="B23" s="151" t="s">
        <v>27</v>
      </c>
      <c r="C23" s="61">
        <v>335.8439460952244</v>
      </c>
      <c r="D23" s="61">
        <v>261.49611324270074</v>
      </c>
      <c r="E23" s="147">
        <v>74.347832852523652</v>
      </c>
      <c r="F23" s="61">
        <v>280.36354564686934</v>
      </c>
      <c r="G23" s="61">
        <v>240.89034924813384</v>
      </c>
      <c r="H23" s="61">
        <v>39.473196398735496</v>
      </c>
      <c r="J23" s="148"/>
      <c r="K23" s="148"/>
      <c r="L23" s="148"/>
    </row>
    <row r="24" spans="1:12" s="60" customFormat="1" ht="12" customHeight="1">
      <c r="A24" s="612"/>
      <c r="B24" s="146" t="s">
        <v>28</v>
      </c>
      <c r="C24" s="61">
        <v>389.12239363287779</v>
      </c>
      <c r="D24" s="61">
        <v>301.87240015385913</v>
      </c>
      <c r="E24" s="147">
        <v>87.249993479018656</v>
      </c>
      <c r="F24" s="61">
        <v>298.01345984037118</v>
      </c>
      <c r="G24" s="61">
        <v>236.84329937614942</v>
      </c>
      <c r="H24" s="61">
        <v>61.170160464221766</v>
      </c>
      <c r="J24" s="148"/>
      <c r="K24" s="148"/>
      <c r="L24" s="148"/>
    </row>
    <row r="25" spans="1:12" s="60" customFormat="1" ht="12" customHeight="1">
      <c r="A25" s="612"/>
      <c r="B25" s="149" t="s">
        <v>29</v>
      </c>
      <c r="C25" s="68">
        <v>439.51042514995254</v>
      </c>
      <c r="D25" s="68">
        <v>348.1989848364646</v>
      </c>
      <c r="E25" s="150">
        <v>91.311440313487935</v>
      </c>
      <c r="F25" s="68">
        <v>316.22774845239383</v>
      </c>
      <c r="G25" s="68">
        <v>272.78403526739032</v>
      </c>
      <c r="H25" s="68">
        <v>43.443713185003503</v>
      </c>
      <c r="J25" s="148"/>
      <c r="K25" s="148"/>
      <c r="L25" s="148"/>
    </row>
    <row r="26" spans="1:12" s="60" customFormat="1" ht="12" customHeight="1">
      <c r="A26" s="612"/>
      <c r="B26" s="151" t="s">
        <v>30</v>
      </c>
      <c r="C26" s="61">
        <v>443.841096294159</v>
      </c>
      <c r="D26" s="61">
        <v>343.50376144026541</v>
      </c>
      <c r="E26" s="147">
        <v>100.33733485389359</v>
      </c>
      <c r="F26" s="61">
        <v>379.03878435084687</v>
      </c>
      <c r="G26" s="61">
        <v>319.51246491892346</v>
      </c>
      <c r="H26" s="61">
        <v>59.526319431923412</v>
      </c>
      <c r="J26" s="148"/>
      <c r="K26" s="148"/>
      <c r="L26" s="148"/>
    </row>
    <row r="27" spans="1:12" s="60" customFormat="1" ht="12" customHeight="1">
      <c r="A27" s="612"/>
      <c r="B27" s="146" t="s">
        <v>31</v>
      </c>
      <c r="C27" s="61">
        <v>463.99013499332881</v>
      </c>
      <c r="D27" s="61">
        <v>362.8918196663181</v>
      </c>
      <c r="E27" s="147">
        <v>101.09831532701071</v>
      </c>
      <c r="F27" s="61">
        <v>358.82763737934687</v>
      </c>
      <c r="G27" s="61">
        <v>297.64868783431297</v>
      </c>
      <c r="H27" s="61">
        <v>61.178949545033902</v>
      </c>
      <c r="J27" s="148"/>
      <c r="K27" s="148"/>
      <c r="L27" s="148"/>
    </row>
    <row r="28" spans="1:12" s="60" customFormat="1" ht="12" customHeight="1">
      <c r="A28" s="613"/>
      <c r="B28" s="149" t="s">
        <v>32</v>
      </c>
      <c r="C28" s="68">
        <v>346.94026619427115</v>
      </c>
      <c r="D28" s="68">
        <v>271.85624419121802</v>
      </c>
      <c r="E28" s="150">
        <v>75.084022003053121</v>
      </c>
      <c r="F28" s="68">
        <v>373.14716759823546</v>
      </c>
      <c r="G28" s="68">
        <v>322.44211460699819</v>
      </c>
      <c r="H28" s="68">
        <v>50.705052991237267</v>
      </c>
      <c r="J28" s="148"/>
      <c r="K28" s="148"/>
      <c r="L28" s="148"/>
    </row>
    <row r="29" spans="1:12" s="60" customFormat="1" ht="12" customHeight="1">
      <c r="A29" s="612">
        <v>2001</v>
      </c>
      <c r="B29" s="151" t="s">
        <v>21</v>
      </c>
      <c r="C29" s="61">
        <v>426.53</v>
      </c>
      <c r="D29" s="61">
        <v>347.74710614999998</v>
      </c>
      <c r="E29" s="147">
        <v>78.782893849999994</v>
      </c>
      <c r="F29" s="61">
        <v>405.59</v>
      </c>
      <c r="G29" s="61">
        <v>356.16310656000002</v>
      </c>
      <c r="H29" s="61">
        <v>49.426893439999958</v>
      </c>
      <c r="J29" s="148"/>
      <c r="K29" s="148"/>
      <c r="L29" s="148"/>
    </row>
    <row r="30" spans="1:12" s="60" customFormat="1" ht="12" customHeight="1">
      <c r="A30" s="612"/>
      <c r="B30" s="146" t="s">
        <v>22</v>
      </c>
      <c r="C30" s="61">
        <v>423.59</v>
      </c>
      <c r="D30" s="61">
        <v>350.88898582000002</v>
      </c>
      <c r="E30" s="147">
        <v>72.701014179999959</v>
      </c>
      <c r="F30" s="61">
        <v>348.48</v>
      </c>
      <c r="G30" s="61">
        <v>298.60055134999999</v>
      </c>
      <c r="H30" s="61">
        <v>49.879448650000029</v>
      </c>
      <c r="J30" s="148"/>
      <c r="K30" s="148"/>
      <c r="L30" s="148"/>
    </row>
    <row r="31" spans="1:12" s="60" customFormat="1" ht="12" customHeight="1">
      <c r="A31" s="612"/>
      <c r="B31" s="149" t="s">
        <v>23</v>
      </c>
      <c r="C31" s="68">
        <v>474.04</v>
      </c>
      <c r="D31" s="68">
        <v>389.81811531</v>
      </c>
      <c r="E31" s="150">
        <v>84.221884690000024</v>
      </c>
      <c r="F31" s="68">
        <v>359.67</v>
      </c>
      <c r="G31" s="68">
        <v>302.84907934</v>
      </c>
      <c r="H31" s="68">
        <v>56.820920660000013</v>
      </c>
      <c r="J31" s="148"/>
      <c r="K31" s="148"/>
      <c r="L31" s="148"/>
    </row>
    <row r="32" spans="1:12" s="60" customFormat="1" ht="12" customHeight="1">
      <c r="A32" s="612"/>
      <c r="B32" s="151" t="s">
        <v>24</v>
      </c>
      <c r="C32" s="61">
        <v>399.55</v>
      </c>
      <c r="D32" s="61">
        <v>320.89953939999998</v>
      </c>
      <c r="E32" s="147">
        <v>78.650460600000031</v>
      </c>
      <c r="F32" s="61">
        <v>294.49</v>
      </c>
      <c r="G32" s="61">
        <v>255.69671597999999</v>
      </c>
      <c r="H32" s="61">
        <v>38.793284020000016</v>
      </c>
      <c r="J32" s="148"/>
      <c r="K32" s="148"/>
      <c r="L32" s="148"/>
    </row>
    <row r="33" spans="1:12" s="60" customFormat="1" ht="12" customHeight="1">
      <c r="A33" s="612"/>
      <c r="B33" s="146" t="s">
        <v>25</v>
      </c>
      <c r="C33" s="61">
        <v>358.5</v>
      </c>
      <c r="D33" s="61">
        <v>275.42807643999998</v>
      </c>
      <c r="E33" s="147">
        <v>83.071923560000016</v>
      </c>
      <c r="F33" s="61">
        <v>370.03</v>
      </c>
      <c r="G33" s="61">
        <v>317.05148315000002</v>
      </c>
      <c r="H33" s="61">
        <v>52.978516849999949</v>
      </c>
      <c r="J33" s="148"/>
      <c r="K33" s="148"/>
      <c r="L33" s="148"/>
    </row>
    <row r="34" spans="1:12" s="60" customFormat="1" ht="12" customHeight="1">
      <c r="A34" s="612"/>
      <c r="B34" s="149" t="s">
        <v>26</v>
      </c>
      <c r="C34" s="68">
        <v>498.14</v>
      </c>
      <c r="D34" s="68">
        <v>406.97764681000001</v>
      </c>
      <c r="E34" s="150">
        <v>91.162353189999976</v>
      </c>
      <c r="F34" s="68">
        <v>349.72</v>
      </c>
      <c r="G34" s="68">
        <v>288.59709004000001</v>
      </c>
      <c r="H34" s="68">
        <v>61.122909960000015</v>
      </c>
      <c r="J34" s="148"/>
      <c r="K34" s="148"/>
      <c r="L34" s="148"/>
    </row>
    <row r="35" spans="1:12" s="60" customFormat="1" ht="12" customHeight="1">
      <c r="A35" s="612"/>
      <c r="B35" s="151" t="s">
        <v>27</v>
      </c>
      <c r="C35" s="61">
        <v>324.33</v>
      </c>
      <c r="D35" s="61">
        <v>247.95636395</v>
      </c>
      <c r="E35" s="147">
        <v>76.373636049999988</v>
      </c>
      <c r="F35" s="61">
        <v>313.94</v>
      </c>
      <c r="G35" s="61">
        <v>266.33084754999999</v>
      </c>
      <c r="H35" s="61">
        <v>47.609152450000011</v>
      </c>
      <c r="J35" s="148"/>
      <c r="K35" s="148"/>
      <c r="L35" s="148"/>
    </row>
    <row r="36" spans="1:12" s="60" customFormat="1" ht="12" customHeight="1">
      <c r="A36" s="612"/>
      <c r="B36" s="146" t="s">
        <v>28</v>
      </c>
      <c r="C36" s="61">
        <v>398.58</v>
      </c>
      <c r="D36" s="61">
        <v>307.58771759000001</v>
      </c>
      <c r="E36" s="147">
        <v>90.992282409999973</v>
      </c>
      <c r="F36" s="61">
        <v>282.83999999999997</v>
      </c>
      <c r="G36" s="61">
        <v>235.20168519999999</v>
      </c>
      <c r="H36" s="61">
        <v>47.638314799999989</v>
      </c>
      <c r="J36" s="148"/>
      <c r="K36" s="148"/>
      <c r="L36" s="148"/>
    </row>
    <row r="37" spans="1:12" s="60" customFormat="1" ht="12" customHeight="1">
      <c r="A37" s="612"/>
      <c r="B37" s="149" t="s">
        <v>29</v>
      </c>
      <c r="C37" s="68">
        <v>273.04000000000002</v>
      </c>
      <c r="D37" s="68">
        <v>208.10272999</v>
      </c>
      <c r="E37" s="150">
        <v>64.93727001000002</v>
      </c>
      <c r="F37" s="68">
        <v>266.36</v>
      </c>
      <c r="G37" s="68">
        <v>234.11165893</v>
      </c>
      <c r="H37" s="68">
        <v>32.248341070000009</v>
      </c>
      <c r="J37" s="148"/>
      <c r="K37" s="148"/>
      <c r="L37" s="148"/>
    </row>
    <row r="38" spans="1:12" s="60" customFormat="1" ht="12" customHeight="1">
      <c r="A38" s="612"/>
      <c r="B38" s="151" t="s">
        <v>30</v>
      </c>
      <c r="C38" s="61">
        <v>320.37</v>
      </c>
      <c r="D38" s="61">
        <v>248.0344316</v>
      </c>
      <c r="E38" s="147">
        <v>72.3355684</v>
      </c>
      <c r="F38" s="61">
        <v>306.13</v>
      </c>
      <c r="G38" s="61">
        <v>249.11050422</v>
      </c>
      <c r="H38" s="61">
        <v>57.01949578</v>
      </c>
      <c r="J38" s="148"/>
      <c r="K38" s="148"/>
      <c r="L38" s="148"/>
    </row>
    <row r="39" spans="1:12" s="60" customFormat="1" ht="12" customHeight="1">
      <c r="A39" s="612"/>
      <c r="B39" s="146" t="s">
        <v>31</v>
      </c>
      <c r="C39" s="61">
        <v>258.08</v>
      </c>
      <c r="D39" s="61">
        <v>187.88018779999999</v>
      </c>
      <c r="E39" s="147">
        <v>70.199812199999997</v>
      </c>
      <c r="F39" s="61">
        <v>329.09</v>
      </c>
      <c r="G39" s="61">
        <v>281.11884414999997</v>
      </c>
      <c r="H39" s="61">
        <v>47.971155850000002</v>
      </c>
      <c r="J39" s="148"/>
      <c r="K39" s="148"/>
      <c r="L39" s="148"/>
    </row>
    <row r="40" spans="1:12" s="60" customFormat="1" ht="12" customHeight="1">
      <c r="A40" s="613"/>
      <c r="B40" s="149" t="s">
        <v>32</v>
      </c>
      <c r="C40" s="68">
        <v>193.71</v>
      </c>
      <c r="D40" s="68">
        <v>133.2841234</v>
      </c>
      <c r="E40" s="150">
        <v>60.425876600000009</v>
      </c>
      <c r="F40" s="68">
        <v>304.8</v>
      </c>
      <c r="G40" s="68">
        <v>259.35914144999998</v>
      </c>
      <c r="H40" s="68">
        <v>45.44085855000003</v>
      </c>
      <c r="J40" s="148"/>
      <c r="K40" s="148"/>
      <c r="L40" s="148"/>
    </row>
    <row r="41" spans="1:12" s="60" customFormat="1" ht="12" customHeight="1">
      <c r="A41" s="612">
        <v>2002</v>
      </c>
      <c r="B41" s="151" t="s">
        <v>21</v>
      </c>
      <c r="C41" s="398">
        <v>260.61662918000002</v>
      </c>
      <c r="D41" s="61">
        <v>219.55112179</v>
      </c>
      <c r="E41" s="154">
        <f>C41-D41</f>
        <v>41.065507390000022</v>
      </c>
      <c r="F41" s="61">
        <v>309.70439349999998</v>
      </c>
      <c r="G41" s="61">
        <v>257.87347478999999</v>
      </c>
      <c r="H41" s="61">
        <f>F41-G41</f>
        <v>51.830918709999992</v>
      </c>
      <c r="J41" s="148"/>
      <c r="K41" s="148"/>
      <c r="L41" s="148"/>
    </row>
    <row r="42" spans="1:12" s="60" customFormat="1" ht="12" customHeight="1">
      <c r="A42" s="612"/>
      <c r="B42" s="146" t="s">
        <v>22</v>
      </c>
      <c r="C42" s="399">
        <v>269.37488048</v>
      </c>
      <c r="D42" s="61">
        <v>224.88841828</v>
      </c>
      <c r="E42" s="147">
        <f t="shared" ref="E42:E105" si="0">C42-D42</f>
        <v>44.486462200000005</v>
      </c>
      <c r="F42" s="61">
        <v>333.83217451000002</v>
      </c>
      <c r="G42" s="61">
        <v>293.77606975999998</v>
      </c>
      <c r="H42" s="61">
        <f t="shared" ref="H42:H105" si="1">F42-G42</f>
        <v>40.056104750000031</v>
      </c>
      <c r="J42" s="148"/>
      <c r="K42" s="148"/>
      <c r="L42" s="148"/>
    </row>
    <row r="43" spans="1:12" s="60" customFormat="1" ht="12" customHeight="1">
      <c r="A43" s="612"/>
      <c r="B43" s="149" t="s">
        <v>23</v>
      </c>
      <c r="C43" s="400">
        <v>383.55831841000003</v>
      </c>
      <c r="D43" s="68">
        <v>334.19709877000003</v>
      </c>
      <c r="E43" s="150">
        <f t="shared" si="0"/>
        <v>49.361219640000002</v>
      </c>
      <c r="F43" s="68">
        <v>339.58578882</v>
      </c>
      <c r="G43" s="68">
        <v>297.02119303000001</v>
      </c>
      <c r="H43" s="68">
        <f t="shared" si="1"/>
        <v>42.564595789999998</v>
      </c>
      <c r="J43" s="148"/>
      <c r="K43" s="148"/>
      <c r="L43" s="148"/>
    </row>
    <row r="44" spans="1:12" s="60" customFormat="1" ht="12" customHeight="1">
      <c r="A44" s="612"/>
      <c r="B44" s="151" t="s">
        <v>24</v>
      </c>
      <c r="C44" s="398">
        <v>439.36703501</v>
      </c>
      <c r="D44" s="61">
        <v>376.10842824000002</v>
      </c>
      <c r="E44" s="147">
        <f t="shared" si="0"/>
        <v>63.258606769999972</v>
      </c>
      <c r="F44" s="61">
        <v>384.55000050000001</v>
      </c>
      <c r="G44" s="61">
        <v>332.12065782000002</v>
      </c>
      <c r="H44" s="61">
        <f t="shared" si="1"/>
        <v>52.429342679999991</v>
      </c>
      <c r="J44" s="148"/>
      <c r="K44" s="148"/>
      <c r="L44" s="148"/>
    </row>
    <row r="45" spans="1:12" s="60" customFormat="1" ht="12" customHeight="1">
      <c r="A45" s="612"/>
      <c r="B45" s="146" t="s">
        <v>25</v>
      </c>
      <c r="C45" s="399">
        <v>448.44151176000003</v>
      </c>
      <c r="D45" s="61">
        <v>384.95001391</v>
      </c>
      <c r="E45" s="147">
        <f t="shared" si="0"/>
        <v>63.49149785000003</v>
      </c>
      <c r="F45" s="61">
        <v>400.48167355999999</v>
      </c>
      <c r="G45" s="61">
        <v>346.44839839000002</v>
      </c>
      <c r="H45" s="61">
        <f t="shared" si="1"/>
        <v>54.033275169999968</v>
      </c>
      <c r="J45" s="148"/>
      <c r="K45" s="148"/>
      <c r="L45" s="148"/>
    </row>
    <row r="46" spans="1:12" s="60" customFormat="1" ht="12" customHeight="1">
      <c r="A46" s="612"/>
      <c r="B46" s="149" t="s">
        <v>26</v>
      </c>
      <c r="C46" s="400">
        <v>396.76193016000002</v>
      </c>
      <c r="D46" s="68">
        <v>341.44513846000001</v>
      </c>
      <c r="E46" s="150">
        <f t="shared" si="0"/>
        <v>55.31679170000001</v>
      </c>
      <c r="F46" s="68">
        <v>395.28378979000001</v>
      </c>
      <c r="G46" s="68">
        <v>343.67789900999998</v>
      </c>
      <c r="H46" s="68">
        <f t="shared" si="1"/>
        <v>51.605890780000038</v>
      </c>
      <c r="J46" s="148"/>
      <c r="K46" s="148"/>
      <c r="L46" s="148"/>
    </row>
    <row r="47" spans="1:12" s="60" customFormat="1" ht="12" customHeight="1">
      <c r="A47" s="612"/>
      <c r="B47" s="151" t="s">
        <v>27</v>
      </c>
      <c r="C47" s="398">
        <v>350.51564501000001</v>
      </c>
      <c r="D47" s="61">
        <v>293.59929746</v>
      </c>
      <c r="E47" s="147">
        <f t="shared" si="0"/>
        <v>56.916347550000012</v>
      </c>
      <c r="F47" s="61">
        <v>269.03729707000002</v>
      </c>
      <c r="G47" s="61">
        <v>213.68117218</v>
      </c>
      <c r="H47" s="61">
        <f t="shared" si="1"/>
        <v>55.356124890000018</v>
      </c>
      <c r="J47" s="148"/>
      <c r="K47" s="148"/>
      <c r="L47" s="148"/>
    </row>
    <row r="48" spans="1:12" s="60" customFormat="1" ht="12" customHeight="1">
      <c r="A48" s="612"/>
      <c r="B48" s="146" t="s">
        <v>28</v>
      </c>
      <c r="C48" s="399">
        <v>342.90573148999999</v>
      </c>
      <c r="D48" s="61">
        <v>278.76556808999999</v>
      </c>
      <c r="E48" s="147">
        <f t="shared" si="0"/>
        <v>64.140163400000006</v>
      </c>
      <c r="F48" s="61">
        <v>282.45495270999999</v>
      </c>
      <c r="G48" s="61">
        <v>238.17886615</v>
      </c>
      <c r="H48" s="61">
        <f t="shared" si="1"/>
        <v>44.276086559999982</v>
      </c>
      <c r="J48" s="148"/>
      <c r="K48" s="148"/>
      <c r="L48" s="148"/>
    </row>
    <row r="49" spans="1:12" s="60" customFormat="1" ht="12" customHeight="1">
      <c r="A49" s="612"/>
      <c r="B49" s="149" t="s">
        <v>29</v>
      </c>
      <c r="C49" s="400">
        <v>393.13455434999997</v>
      </c>
      <c r="D49" s="68">
        <v>334.04279953000002</v>
      </c>
      <c r="E49" s="150">
        <f t="shared" si="0"/>
        <v>59.091754819999949</v>
      </c>
      <c r="F49" s="68">
        <v>364.31806132999998</v>
      </c>
      <c r="G49" s="68">
        <v>321.35987440000002</v>
      </c>
      <c r="H49" s="68">
        <f t="shared" si="1"/>
        <v>42.958186929999954</v>
      </c>
      <c r="J49" s="148"/>
      <c r="K49" s="148"/>
      <c r="L49" s="148"/>
    </row>
    <row r="50" spans="1:12" s="60" customFormat="1" ht="12" customHeight="1">
      <c r="A50" s="612"/>
      <c r="B50" s="151" t="s">
        <v>30</v>
      </c>
      <c r="C50" s="398">
        <v>454.15446191000001</v>
      </c>
      <c r="D50" s="61">
        <v>381.71842449000002</v>
      </c>
      <c r="E50" s="147">
        <f t="shared" si="0"/>
        <v>72.436037419999991</v>
      </c>
      <c r="F50" s="61">
        <v>387.82540718000001</v>
      </c>
      <c r="G50" s="61">
        <v>333.79577320999999</v>
      </c>
      <c r="H50" s="61">
        <f t="shared" si="1"/>
        <v>54.02963397000002</v>
      </c>
      <c r="J50" s="148"/>
      <c r="K50" s="148"/>
      <c r="L50" s="148"/>
    </row>
    <row r="51" spans="1:12" s="60" customFormat="1" ht="12" customHeight="1">
      <c r="A51" s="612"/>
      <c r="B51" s="146" t="s">
        <v>31</v>
      </c>
      <c r="C51" s="399">
        <v>411.36119214000001</v>
      </c>
      <c r="D51" s="61">
        <v>357.22174122000001</v>
      </c>
      <c r="E51" s="147">
        <f t="shared" si="0"/>
        <v>54.139450920000002</v>
      </c>
      <c r="F51" s="61">
        <v>349.43335989000002</v>
      </c>
      <c r="G51" s="61">
        <v>295.25094024999999</v>
      </c>
      <c r="H51" s="61">
        <f t="shared" si="1"/>
        <v>54.182419640000035</v>
      </c>
      <c r="J51" s="148"/>
      <c r="K51" s="148"/>
      <c r="L51" s="148"/>
    </row>
    <row r="52" spans="1:12" s="60" customFormat="1" ht="12" customHeight="1">
      <c r="A52" s="613"/>
      <c r="B52" s="149" t="s">
        <v>32</v>
      </c>
      <c r="C52" s="400">
        <v>283.48564411000001</v>
      </c>
      <c r="D52" s="68">
        <v>233.61319564999999</v>
      </c>
      <c r="E52" s="150">
        <f t="shared" si="0"/>
        <v>49.872448460000015</v>
      </c>
      <c r="F52" s="68">
        <v>269.88404980000001</v>
      </c>
      <c r="G52" s="68">
        <v>228.44909862</v>
      </c>
      <c r="H52" s="68">
        <f t="shared" si="1"/>
        <v>41.434951180000013</v>
      </c>
      <c r="J52" s="148"/>
      <c r="K52" s="148"/>
      <c r="L52" s="148"/>
    </row>
    <row r="53" spans="1:12" s="60" customFormat="1" ht="12" customHeight="1">
      <c r="A53" s="612">
        <v>2003</v>
      </c>
      <c r="B53" s="151" t="s">
        <v>21</v>
      </c>
      <c r="C53" s="398">
        <v>418.15526262999998</v>
      </c>
      <c r="D53" s="61">
        <v>364.85820910000001</v>
      </c>
      <c r="E53" s="147">
        <f t="shared" si="0"/>
        <v>53.297053529999971</v>
      </c>
      <c r="F53" s="61">
        <v>309.38640088</v>
      </c>
      <c r="G53" s="61">
        <v>263.41844093999998</v>
      </c>
      <c r="H53" s="61">
        <f t="shared" si="1"/>
        <v>45.967959940000014</v>
      </c>
      <c r="J53" s="148"/>
      <c r="K53" s="148"/>
      <c r="L53" s="148"/>
    </row>
    <row r="54" spans="1:12" s="60" customFormat="1" ht="12" customHeight="1">
      <c r="A54" s="612"/>
      <c r="B54" s="146" t="s">
        <v>22</v>
      </c>
      <c r="C54" s="399">
        <v>447.2776106</v>
      </c>
      <c r="D54" s="61">
        <v>390.47671327</v>
      </c>
      <c r="E54" s="147">
        <f t="shared" si="0"/>
        <v>56.800897329999998</v>
      </c>
      <c r="F54" s="61">
        <v>347.32070027999998</v>
      </c>
      <c r="G54" s="61">
        <v>290.29475129999997</v>
      </c>
      <c r="H54" s="61">
        <f t="shared" si="1"/>
        <v>57.02594898000001</v>
      </c>
      <c r="J54" s="148"/>
      <c r="K54" s="148"/>
      <c r="L54" s="148"/>
    </row>
    <row r="55" spans="1:12" s="60" customFormat="1" ht="12" customHeight="1">
      <c r="A55" s="612"/>
      <c r="B55" s="149" t="s">
        <v>23</v>
      </c>
      <c r="C55" s="400">
        <v>446.63291634000001</v>
      </c>
      <c r="D55" s="68">
        <v>387.16364716999999</v>
      </c>
      <c r="E55" s="150">
        <f t="shared" si="0"/>
        <v>59.469269170000018</v>
      </c>
      <c r="F55" s="68">
        <v>359.20866496000002</v>
      </c>
      <c r="G55" s="68">
        <v>299.14887415999999</v>
      </c>
      <c r="H55" s="68">
        <f t="shared" si="1"/>
        <v>60.05979080000003</v>
      </c>
      <c r="J55" s="148"/>
      <c r="K55" s="148"/>
      <c r="L55" s="148"/>
    </row>
    <row r="56" spans="1:12" s="60" customFormat="1" ht="12" customHeight="1">
      <c r="A56" s="612"/>
      <c r="B56" s="151" t="s">
        <v>24</v>
      </c>
      <c r="C56" s="398">
        <v>435.78901972</v>
      </c>
      <c r="D56" s="61">
        <v>384.19984756999997</v>
      </c>
      <c r="E56" s="147">
        <f t="shared" si="0"/>
        <v>51.589172150000024</v>
      </c>
      <c r="F56" s="61">
        <v>338.86683405000002</v>
      </c>
      <c r="G56" s="61">
        <v>299.90598478999999</v>
      </c>
      <c r="H56" s="61">
        <f t="shared" si="1"/>
        <v>38.960849260000032</v>
      </c>
      <c r="J56" s="148"/>
      <c r="K56" s="148"/>
      <c r="L56" s="148"/>
    </row>
    <row r="57" spans="1:12" s="60" customFormat="1" ht="12" customHeight="1">
      <c r="A57" s="612"/>
      <c r="B57" s="146" t="s">
        <v>25</v>
      </c>
      <c r="C57" s="399">
        <v>458.86065731999997</v>
      </c>
      <c r="D57" s="61">
        <v>392.2300765</v>
      </c>
      <c r="E57" s="147">
        <f t="shared" si="0"/>
        <v>66.630580819999977</v>
      </c>
      <c r="F57" s="61">
        <v>373.06731788000002</v>
      </c>
      <c r="G57" s="61">
        <v>319.99208603</v>
      </c>
      <c r="H57" s="61">
        <f t="shared" si="1"/>
        <v>53.075231850000023</v>
      </c>
      <c r="J57" s="148"/>
      <c r="K57" s="148"/>
      <c r="L57" s="148"/>
    </row>
    <row r="58" spans="1:12" s="60" customFormat="1" ht="12" customHeight="1">
      <c r="A58" s="612"/>
      <c r="B58" s="149" t="s">
        <v>26</v>
      </c>
      <c r="C58" s="400">
        <v>449.43025089999998</v>
      </c>
      <c r="D58" s="68">
        <v>381.77655626000001</v>
      </c>
      <c r="E58" s="150">
        <f t="shared" si="0"/>
        <v>67.653694639999969</v>
      </c>
      <c r="F58" s="68">
        <v>319.56714763000002</v>
      </c>
      <c r="G58" s="68">
        <v>264.61305118000001</v>
      </c>
      <c r="H58" s="68">
        <f t="shared" si="1"/>
        <v>54.954096450000009</v>
      </c>
      <c r="J58" s="148"/>
      <c r="K58" s="148"/>
      <c r="L58" s="148"/>
    </row>
    <row r="59" spans="1:12" s="60" customFormat="1" ht="12" customHeight="1">
      <c r="A59" s="612"/>
      <c r="B59" s="151" t="s">
        <v>27</v>
      </c>
      <c r="C59" s="398">
        <v>356.09105685999998</v>
      </c>
      <c r="D59" s="61">
        <v>286.29386233999998</v>
      </c>
      <c r="E59" s="147">
        <f t="shared" si="0"/>
        <v>69.797194520000005</v>
      </c>
      <c r="F59" s="61">
        <v>317.19222310999999</v>
      </c>
      <c r="G59" s="61">
        <v>267.95038434999998</v>
      </c>
      <c r="H59" s="61">
        <f t="shared" si="1"/>
        <v>49.241838760000007</v>
      </c>
      <c r="J59" s="148"/>
      <c r="K59" s="148"/>
      <c r="L59" s="148"/>
    </row>
    <row r="60" spans="1:12" s="60" customFormat="1" ht="12" customHeight="1">
      <c r="A60" s="612"/>
      <c r="B60" s="146" t="s">
        <v>28</v>
      </c>
      <c r="C60" s="399">
        <v>309.94715667000003</v>
      </c>
      <c r="D60" s="61">
        <v>247.86586174999999</v>
      </c>
      <c r="E60" s="147">
        <f t="shared" si="0"/>
        <v>62.081294920000033</v>
      </c>
      <c r="F60" s="61">
        <v>290.12333591999999</v>
      </c>
      <c r="G60" s="61">
        <v>250.80134955</v>
      </c>
      <c r="H60" s="61">
        <f t="shared" si="1"/>
        <v>39.321986369999991</v>
      </c>
      <c r="J60" s="148"/>
      <c r="K60" s="148"/>
      <c r="L60" s="148"/>
    </row>
    <row r="61" spans="1:12" s="60" customFormat="1" ht="12" customHeight="1">
      <c r="A61" s="612"/>
      <c r="B61" s="149" t="s">
        <v>29</v>
      </c>
      <c r="C61" s="400">
        <v>476.22187951000001</v>
      </c>
      <c r="D61" s="68">
        <v>404.08496172999997</v>
      </c>
      <c r="E61" s="150">
        <f t="shared" si="0"/>
        <v>72.136917780000033</v>
      </c>
      <c r="F61" s="68">
        <v>368.71631232999999</v>
      </c>
      <c r="G61" s="68">
        <v>314.56912134999999</v>
      </c>
      <c r="H61" s="68">
        <f t="shared" si="1"/>
        <v>54.147190980000005</v>
      </c>
      <c r="J61" s="148"/>
      <c r="K61" s="148"/>
      <c r="L61" s="148"/>
    </row>
    <row r="62" spans="1:12" s="60" customFormat="1" ht="12" customHeight="1">
      <c r="A62" s="612"/>
      <c r="B62" s="151" t="s">
        <v>30</v>
      </c>
      <c r="C62" s="398">
        <v>554.65069842000003</v>
      </c>
      <c r="D62" s="61">
        <v>464.51291079999999</v>
      </c>
      <c r="E62" s="147">
        <f t="shared" si="0"/>
        <v>90.13778762000004</v>
      </c>
      <c r="F62" s="61">
        <v>414.81824496000002</v>
      </c>
      <c r="G62" s="61">
        <v>353.72775403999998</v>
      </c>
      <c r="H62" s="61">
        <f t="shared" si="1"/>
        <v>61.090490920000036</v>
      </c>
      <c r="J62" s="148"/>
      <c r="K62" s="148"/>
      <c r="L62" s="148"/>
    </row>
    <row r="63" spans="1:12" s="60" customFormat="1" ht="12" customHeight="1">
      <c r="A63" s="612"/>
      <c r="B63" s="146" t="s">
        <v>31</v>
      </c>
      <c r="C63" s="399">
        <v>449.64668614999999</v>
      </c>
      <c r="D63" s="61">
        <v>372.59966852999997</v>
      </c>
      <c r="E63" s="147">
        <f t="shared" si="0"/>
        <v>77.04701762000002</v>
      </c>
      <c r="F63" s="61">
        <v>398.64547501999999</v>
      </c>
      <c r="G63" s="61">
        <v>341.84153683</v>
      </c>
      <c r="H63" s="61">
        <f t="shared" si="1"/>
        <v>56.803938189999997</v>
      </c>
      <c r="J63" s="148"/>
      <c r="K63" s="148"/>
      <c r="L63" s="148"/>
    </row>
    <row r="64" spans="1:12" s="60" customFormat="1" ht="12" customHeight="1">
      <c r="A64" s="613"/>
      <c r="B64" s="149" t="s">
        <v>32</v>
      </c>
      <c r="C64" s="400">
        <v>304.16948015000003</v>
      </c>
      <c r="D64" s="68">
        <v>234.40932042</v>
      </c>
      <c r="E64" s="150">
        <f t="shared" si="0"/>
        <v>69.760159730000026</v>
      </c>
      <c r="F64" s="68">
        <v>302.09463198999998</v>
      </c>
      <c r="G64" s="68">
        <v>255.74285029999999</v>
      </c>
      <c r="H64" s="68">
        <f t="shared" si="1"/>
        <v>46.351781689999996</v>
      </c>
      <c r="J64" s="148"/>
      <c r="K64" s="148"/>
      <c r="L64" s="148"/>
    </row>
    <row r="65" spans="1:12" s="60" customFormat="1" ht="12" customHeight="1">
      <c r="A65" s="611">
        <v>2004</v>
      </c>
      <c r="B65" s="151" t="s">
        <v>21</v>
      </c>
      <c r="C65" s="398">
        <v>386.55400550000002</v>
      </c>
      <c r="D65" s="82">
        <v>337.67320762000003</v>
      </c>
      <c r="E65" s="154">
        <f t="shared" si="0"/>
        <v>48.880797879999989</v>
      </c>
      <c r="F65" s="82">
        <v>335.96941306999997</v>
      </c>
      <c r="G65" s="82">
        <v>277.60622498999999</v>
      </c>
      <c r="H65" s="82">
        <f t="shared" si="1"/>
        <v>58.363188079999986</v>
      </c>
      <c r="J65" s="148"/>
      <c r="K65" s="148"/>
      <c r="L65" s="148"/>
    </row>
    <row r="66" spans="1:12" s="60" customFormat="1" ht="12" customHeight="1">
      <c r="A66" s="612"/>
      <c r="B66" s="146" t="s">
        <v>22</v>
      </c>
      <c r="C66" s="399">
        <v>403.44435536999998</v>
      </c>
      <c r="D66" s="61">
        <v>343.25859709999997</v>
      </c>
      <c r="E66" s="147">
        <f t="shared" si="0"/>
        <v>60.185758270000008</v>
      </c>
      <c r="F66" s="61">
        <v>353.44064279999998</v>
      </c>
      <c r="G66" s="61">
        <v>307.78823631</v>
      </c>
      <c r="H66" s="61">
        <f t="shared" si="1"/>
        <v>45.652406489999976</v>
      </c>
      <c r="J66" s="148"/>
      <c r="K66" s="148"/>
      <c r="L66" s="148"/>
    </row>
    <row r="67" spans="1:12" s="60" customFormat="1" ht="12" customHeight="1">
      <c r="A67" s="612"/>
      <c r="B67" s="149" t="s">
        <v>23</v>
      </c>
      <c r="C67" s="400">
        <v>469.70058462999998</v>
      </c>
      <c r="D67" s="68">
        <v>382.82462378000002</v>
      </c>
      <c r="E67" s="150">
        <f t="shared" si="0"/>
        <v>86.875960849999956</v>
      </c>
      <c r="F67" s="68">
        <v>396.06769228000002</v>
      </c>
      <c r="G67" s="68">
        <v>339.41964501000001</v>
      </c>
      <c r="H67" s="68">
        <f t="shared" si="1"/>
        <v>56.648047270000006</v>
      </c>
      <c r="J67" s="148"/>
      <c r="K67" s="148"/>
      <c r="L67" s="148"/>
    </row>
    <row r="68" spans="1:12" s="60" customFormat="1" ht="12" customHeight="1">
      <c r="A68" s="612"/>
      <c r="B68" s="151" t="s">
        <v>24</v>
      </c>
      <c r="C68" s="401">
        <v>388.64332538999997</v>
      </c>
      <c r="D68" s="82">
        <v>318.43607087999999</v>
      </c>
      <c r="E68" s="154">
        <f t="shared" si="0"/>
        <v>70.207254509999984</v>
      </c>
      <c r="F68" s="61">
        <v>381.90693736999998</v>
      </c>
      <c r="G68" s="61">
        <v>326.80408132000002</v>
      </c>
      <c r="H68" s="61">
        <f t="shared" si="1"/>
        <v>55.102856049999957</v>
      </c>
      <c r="J68" s="148"/>
      <c r="K68" s="148"/>
      <c r="L68" s="148"/>
    </row>
    <row r="69" spans="1:12" s="60" customFormat="1" ht="12" customHeight="1">
      <c r="A69" s="612"/>
      <c r="B69" s="146" t="s">
        <v>25</v>
      </c>
      <c r="C69" s="402">
        <v>465.03628207999998</v>
      </c>
      <c r="D69" s="61">
        <v>373.74565309000002</v>
      </c>
      <c r="E69" s="147">
        <f t="shared" si="0"/>
        <v>91.290628989999959</v>
      </c>
      <c r="F69" s="61">
        <v>391.47492882</v>
      </c>
      <c r="G69" s="61">
        <v>331.475146</v>
      </c>
      <c r="H69" s="61">
        <f t="shared" si="1"/>
        <v>59.999782820000007</v>
      </c>
      <c r="J69" s="148"/>
      <c r="K69" s="148"/>
      <c r="L69" s="148"/>
    </row>
    <row r="70" spans="1:12" s="60" customFormat="1" ht="12" customHeight="1">
      <c r="A70" s="612"/>
      <c r="B70" s="149" t="s">
        <v>26</v>
      </c>
      <c r="C70" s="403">
        <v>477.86319585000001</v>
      </c>
      <c r="D70" s="68">
        <v>389.29262901999999</v>
      </c>
      <c r="E70" s="150">
        <f t="shared" si="0"/>
        <v>88.570566830000018</v>
      </c>
      <c r="F70" s="68">
        <v>412.36631946</v>
      </c>
      <c r="G70" s="68">
        <v>349.35598827000001</v>
      </c>
      <c r="H70" s="68">
        <f t="shared" si="1"/>
        <v>63.010331189999988</v>
      </c>
      <c r="J70" s="148"/>
      <c r="K70" s="148"/>
      <c r="L70" s="148"/>
    </row>
    <row r="71" spans="1:12" s="60" customFormat="1" ht="12" customHeight="1">
      <c r="A71" s="612"/>
      <c r="B71" s="151" t="s">
        <v>27</v>
      </c>
      <c r="C71" s="402">
        <v>379.53650188</v>
      </c>
      <c r="D71" s="82">
        <v>291.56712668</v>
      </c>
      <c r="E71" s="154">
        <f t="shared" si="0"/>
        <v>87.969375200000002</v>
      </c>
      <c r="F71" s="61">
        <v>333.06730390000001</v>
      </c>
      <c r="G71" s="82">
        <v>282.36902325</v>
      </c>
      <c r="H71" s="82">
        <f t="shared" si="1"/>
        <v>50.698280650000015</v>
      </c>
      <c r="J71" s="148"/>
      <c r="K71" s="148"/>
      <c r="L71" s="148"/>
    </row>
    <row r="72" spans="1:12" s="60" customFormat="1" ht="12" customHeight="1">
      <c r="A72" s="612"/>
      <c r="B72" s="146" t="s">
        <v>28</v>
      </c>
      <c r="C72" s="402">
        <v>261.03501562000002</v>
      </c>
      <c r="D72" s="61">
        <v>202.34023096000001</v>
      </c>
      <c r="E72" s="147">
        <f t="shared" si="0"/>
        <v>58.69478466000001</v>
      </c>
      <c r="F72" s="61">
        <v>273.161497</v>
      </c>
      <c r="G72" s="61">
        <v>222.60913815999999</v>
      </c>
      <c r="H72" s="61">
        <f t="shared" si="1"/>
        <v>50.552358840000011</v>
      </c>
      <c r="J72" s="148"/>
      <c r="K72" s="148"/>
      <c r="L72" s="148"/>
    </row>
    <row r="73" spans="1:12" s="60" customFormat="1" ht="12" customHeight="1">
      <c r="A73" s="612"/>
      <c r="B73" s="149" t="s">
        <v>29</v>
      </c>
      <c r="C73" s="403">
        <v>491.70979696000001</v>
      </c>
      <c r="D73" s="68">
        <v>423.68558137000002</v>
      </c>
      <c r="E73" s="150">
        <f t="shared" si="0"/>
        <v>68.024215589999983</v>
      </c>
      <c r="F73" s="68">
        <v>414.30000625999998</v>
      </c>
      <c r="G73" s="68">
        <v>337.51183573999998</v>
      </c>
      <c r="H73" s="68">
        <f t="shared" si="1"/>
        <v>76.788170519999994</v>
      </c>
      <c r="J73" s="148"/>
      <c r="K73" s="148"/>
      <c r="L73" s="148"/>
    </row>
    <row r="74" spans="1:12" s="60" customFormat="1" ht="12" customHeight="1">
      <c r="A74" s="612"/>
      <c r="B74" s="151" t="s">
        <v>30</v>
      </c>
      <c r="C74" s="402">
        <v>435.04795576999999</v>
      </c>
      <c r="D74" s="61">
        <v>372.85591037</v>
      </c>
      <c r="E74" s="147">
        <f t="shared" si="0"/>
        <v>62.192045399999984</v>
      </c>
      <c r="F74" s="61">
        <v>406.07163837000002</v>
      </c>
      <c r="G74" s="61">
        <v>346.69142197999997</v>
      </c>
      <c r="H74" s="61">
        <f t="shared" si="1"/>
        <v>59.380216390000044</v>
      </c>
      <c r="J74" s="148"/>
      <c r="K74" s="148"/>
      <c r="L74" s="148"/>
    </row>
    <row r="75" spans="1:12" s="60" customFormat="1" ht="12" customHeight="1">
      <c r="A75" s="612"/>
      <c r="B75" s="146" t="s">
        <v>31</v>
      </c>
      <c r="C75" s="402">
        <v>450.68270589999997</v>
      </c>
      <c r="D75" s="61">
        <v>379.37724688999998</v>
      </c>
      <c r="E75" s="147">
        <f t="shared" si="0"/>
        <v>71.305459009999993</v>
      </c>
      <c r="F75" s="61">
        <v>425.18788126999999</v>
      </c>
      <c r="G75" s="61">
        <v>350.27323536</v>
      </c>
      <c r="H75" s="61">
        <f t="shared" si="1"/>
        <v>74.91464590999999</v>
      </c>
      <c r="J75" s="148"/>
      <c r="K75" s="148"/>
      <c r="L75" s="148"/>
    </row>
    <row r="76" spans="1:12" s="60" customFormat="1" ht="12" customHeight="1">
      <c r="A76" s="612"/>
      <c r="B76" s="149" t="s">
        <v>32</v>
      </c>
      <c r="C76" s="403">
        <v>313.61441284</v>
      </c>
      <c r="D76" s="61">
        <v>251.18287770000001</v>
      </c>
      <c r="E76" s="147">
        <f t="shared" si="0"/>
        <v>62.431535139999994</v>
      </c>
      <c r="F76" s="61">
        <v>331.43824145999997</v>
      </c>
      <c r="G76" s="61">
        <v>274.80325897</v>
      </c>
      <c r="H76" s="61">
        <f t="shared" si="1"/>
        <v>56.63498248999997</v>
      </c>
      <c r="J76" s="148"/>
      <c r="K76" s="148"/>
      <c r="L76" s="148"/>
    </row>
    <row r="77" spans="1:12" s="60" customFormat="1" ht="12" customHeight="1">
      <c r="A77" s="611">
        <v>2005</v>
      </c>
      <c r="B77" s="151" t="s">
        <v>21</v>
      </c>
      <c r="C77" s="401">
        <v>347.99751444999998</v>
      </c>
      <c r="D77" s="159">
        <v>301.05298203000001</v>
      </c>
      <c r="E77" s="160">
        <f t="shared" si="0"/>
        <v>46.944532419999973</v>
      </c>
      <c r="F77" s="159">
        <v>310.01940539999998</v>
      </c>
      <c r="G77" s="159">
        <v>242.03668597000001</v>
      </c>
      <c r="H77" s="159">
        <f t="shared" si="1"/>
        <v>67.982719429999975</v>
      </c>
      <c r="J77" s="148"/>
      <c r="K77" s="148"/>
      <c r="L77" s="148"/>
    </row>
    <row r="78" spans="1:12" s="60" customFormat="1" ht="12" customHeight="1">
      <c r="A78" s="612"/>
      <c r="B78" s="146" t="s">
        <v>22</v>
      </c>
      <c r="C78" s="402">
        <v>399.02411639000002</v>
      </c>
      <c r="D78" s="161">
        <v>337.94848199</v>
      </c>
      <c r="E78" s="162">
        <f t="shared" si="0"/>
        <v>61.075634400000013</v>
      </c>
      <c r="F78" s="161">
        <v>370.16182347</v>
      </c>
      <c r="G78" s="161">
        <v>305.91993488999998</v>
      </c>
      <c r="H78" s="161">
        <f t="shared" si="1"/>
        <v>64.241888580000023</v>
      </c>
      <c r="J78" s="148"/>
      <c r="K78" s="148"/>
      <c r="L78" s="148"/>
    </row>
    <row r="79" spans="1:12" s="60" customFormat="1" ht="12" customHeight="1">
      <c r="A79" s="612"/>
      <c r="B79" s="149" t="s">
        <v>23</v>
      </c>
      <c r="C79" s="403">
        <v>448.86346257000002</v>
      </c>
      <c r="D79" s="163">
        <v>356.91837865999997</v>
      </c>
      <c r="E79" s="164">
        <f t="shared" si="0"/>
        <v>91.945083910000051</v>
      </c>
      <c r="F79" s="163">
        <v>360.01527433000001</v>
      </c>
      <c r="G79" s="163">
        <v>298.75247947999998</v>
      </c>
      <c r="H79" s="163">
        <f t="shared" si="1"/>
        <v>61.262794850000034</v>
      </c>
      <c r="J79" s="148"/>
      <c r="K79" s="148"/>
      <c r="L79" s="148"/>
    </row>
    <row r="80" spans="1:12" s="60" customFormat="1" ht="12" customHeight="1">
      <c r="A80" s="612"/>
      <c r="B80" s="151" t="s">
        <v>24</v>
      </c>
      <c r="C80" s="401">
        <v>466.63939004000002</v>
      </c>
      <c r="D80" s="159">
        <v>390.75184962999998</v>
      </c>
      <c r="E80" s="160">
        <f t="shared" si="0"/>
        <v>75.887540410000042</v>
      </c>
      <c r="F80" s="159">
        <v>432.24955195000001</v>
      </c>
      <c r="G80" s="159">
        <v>359.58119144</v>
      </c>
      <c r="H80" s="159">
        <f t="shared" si="1"/>
        <v>72.668360510000014</v>
      </c>
      <c r="J80" s="148"/>
      <c r="K80" s="148"/>
      <c r="L80" s="148"/>
    </row>
    <row r="81" spans="1:12" s="60" customFormat="1" ht="12" customHeight="1">
      <c r="A81" s="612"/>
      <c r="B81" s="146" t="s">
        <v>25</v>
      </c>
      <c r="C81" s="402">
        <v>449.96946009999999</v>
      </c>
      <c r="D81" s="161">
        <v>375.04104894</v>
      </c>
      <c r="E81" s="162">
        <f t="shared" si="0"/>
        <v>74.928411159999996</v>
      </c>
      <c r="F81" s="161">
        <v>389.21567835000002</v>
      </c>
      <c r="G81" s="161">
        <v>318.40912408000003</v>
      </c>
      <c r="H81" s="161">
        <f t="shared" si="1"/>
        <v>70.806554269999992</v>
      </c>
      <c r="J81" s="148"/>
      <c r="K81" s="148"/>
      <c r="L81" s="148"/>
    </row>
    <row r="82" spans="1:12" s="60" customFormat="1" ht="12" customHeight="1">
      <c r="A82" s="612"/>
      <c r="B82" s="149" t="s">
        <v>26</v>
      </c>
      <c r="C82" s="403">
        <v>458.02297431</v>
      </c>
      <c r="D82" s="163">
        <v>385.27852322000001</v>
      </c>
      <c r="E82" s="164">
        <f t="shared" si="0"/>
        <v>72.744451089999984</v>
      </c>
      <c r="F82" s="163">
        <v>400.62994543999997</v>
      </c>
      <c r="G82" s="163">
        <v>331.93867318000002</v>
      </c>
      <c r="H82" s="163">
        <f t="shared" si="1"/>
        <v>68.691272259999948</v>
      </c>
      <c r="J82" s="148"/>
      <c r="K82" s="148"/>
      <c r="L82" s="148"/>
    </row>
    <row r="83" spans="1:12" s="60" customFormat="1" ht="12" customHeight="1">
      <c r="A83" s="612"/>
      <c r="B83" s="151" t="s">
        <v>27</v>
      </c>
      <c r="C83" s="401">
        <v>420.05430058000002</v>
      </c>
      <c r="D83" s="159">
        <v>282.61206342999998</v>
      </c>
      <c r="E83" s="160">
        <f t="shared" si="0"/>
        <v>137.44223715000004</v>
      </c>
      <c r="F83" s="159">
        <v>321.17860347999999</v>
      </c>
      <c r="G83" s="159">
        <v>261.62555051999999</v>
      </c>
      <c r="H83" s="159">
        <f t="shared" si="1"/>
        <v>59.553052960000002</v>
      </c>
      <c r="J83" s="148"/>
      <c r="K83" s="148"/>
      <c r="L83" s="148"/>
    </row>
    <row r="84" spans="1:12" s="60" customFormat="1" ht="12" customHeight="1">
      <c r="A84" s="612"/>
      <c r="B84" s="146" t="s">
        <v>28</v>
      </c>
      <c r="C84" s="402">
        <v>280.59171529999998</v>
      </c>
      <c r="D84" s="161">
        <v>217.54074365</v>
      </c>
      <c r="E84" s="162">
        <f t="shared" si="0"/>
        <v>63.05097164999998</v>
      </c>
      <c r="F84" s="161">
        <v>257.94863494999998</v>
      </c>
      <c r="G84" s="161">
        <v>203.54040760999999</v>
      </c>
      <c r="H84" s="161">
        <f t="shared" si="1"/>
        <v>54.408227339999996</v>
      </c>
      <c r="J84" s="148"/>
      <c r="K84" s="148"/>
      <c r="L84" s="148"/>
    </row>
    <row r="85" spans="1:12" s="60" customFormat="1" ht="12" customHeight="1">
      <c r="A85" s="612"/>
      <c r="B85" s="158" t="s">
        <v>29</v>
      </c>
      <c r="C85" s="403">
        <v>441.38958453999999</v>
      </c>
      <c r="D85" s="68">
        <v>368.29271838</v>
      </c>
      <c r="E85" s="150">
        <f t="shared" si="0"/>
        <v>73.09686615999999</v>
      </c>
      <c r="F85" s="68">
        <v>392.85153419</v>
      </c>
      <c r="G85" s="68">
        <v>333.60227665000002</v>
      </c>
      <c r="H85" s="68">
        <f t="shared" si="1"/>
        <v>59.249257539999974</v>
      </c>
      <c r="J85" s="148"/>
      <c r="K85" s="148"/>
      <c r="L85" s="148"/>
    </row>
    <row r="86" spans="1:12" s="60" customFormat="1" ht="12" customHeight="1">
      <c r="A86" s="612"/>
      <c r="B86" s="151" t="s">
        <v>30</v>
      </c>
      <c r="C86" s="401">
        <v>380.62990688999997</v>
      </c>
      <c r="D86" s="82">
        <v>306.05988561999999</v>
      </c>
      <c r="E86" s="154">
        <f t="shared" si="0"/>
        <v>74.570021269999984</v>
      </c>
      <c r="F86" s="82">
        <v>386.26735746000003</v>
      </c>
      <c r="G86" s="82">
        <v>324.41689367999999</v>
      </c>
      <c r="H86" s="82">
        <f t="shared" si="1"/>
        <v>61.850463780000041</v>
      </c>
      <c r="J86" s="148"/>
      <c r="K86" s="148"/>
      <c r="L86" s="148"/>
    </row>
    <row r="87" spans="1:12" s="60" customFormat="1" ht="12" customHeight="1">
      <c r="A87" s="612"/>
      <c r="B87" s="146" t="s">
        <v>31</v>
      </c>
      <c r="C87" s="402">
        <v>427.8539791</v>
      </c>
      <c r="D87" s="161">
        <v>338.61017583</v>
      </c>
      <c r="E87" s="162">
        <f t="shared" si="0"/>
        <v>89.243803270000001</v>
      </c>
      <c r="F87" s="161">
        <v>389.93898166000002</v>
      </c>
      <c r="G87" s="161">
        <v>325.94384974000002</v>
      </c>
      <c r="H87" s="161">
        <f t="shared" si="1"/>
        <v>63.995131920000006</v>
      </c>
      <c r="J87" s="148"/>
      <c r="K87" s="148"/>
      <c r="L87" s="148"/>
    </row>
    <row r="88" spans="1:12" s="60" customFormat="1" ht="12" customHeight="1">
      <c r="A88" s="613"/>
      <c r="B88" s="149" t="s">
        <v>32</v>
      </c>
      <c r="C88" s="403">
        <v>373.27472802</v>
      </c>
      <c r="D88" s="68">
        <v>281.47121313999997</v>
      </c>
      <c r="E88" s="150">
        <f t="shared" si="0"/>
        <v>91.803514880000023</v>
      </c>
      <c r="F88" s="68">
        <v>358.51919525</v>
      </c>
      <c r="G88" s="68">
        <v>303.80841486999998</v>
      </c>
      <c r="H88" s="68">
        <f t="shared" si="1"/>
        <v>54.710780380000017</v>
      </c>
      <c r="J88" s="148"/>
      <c r="K88" s="148"/>
      <c r="L88" s="148"/>
    </row>
    <row r="89" spans="1:12" s="60" customFormat="1" ht="12" customHeight="1">
      <c r="A89" s="611">
        <v>2006</v>
      </c>
      <c r="B89" s="151" t="s">
        <v>21</v>
      </c>
      <c r="C89" s="82">
        <v>409.18341364000003</v>
      </c>
      <c r="D89" s="82">
        <v>348.98411913000001</v>
      </c>
      <c r="E89" s="154">
        <f t="shared" si="0"/>
        <v>60.199294510000016</v>
      </c>
      <c r="F89" s="82">
        <v>415.73746792999998</v>
      </c>
      <c r="G89" s="82">
        <v>344.31992014000002</v>
      </c>
      <c r="H89" s="82">
        <f t="shared" si="1"/>
        <v>71.417547789999958</v>
      </c>
      <c r="J89" s="148"/>
      <c r="K89" s="148"/>
      <c r="L89" s="148"/>
    </row>
    <row r="90" spans="1:12" s="60" customFormat="1" ht="12" customHeight="1">
      <c r="A90" s="626"/>
      <c r="B90" s="146" t="s">
        <v>22</v>
      </c>
      <c r="C90" s="61">
        <v>460.65830562000002</v>
      </c>
      <c r="D90" s="61">
        <v>352.77175048999999</v>
      </c>
      <c r="E90" s="147">
        <f t="shared" si="0"/>
        <v>107.88655513000003</v>
      </c>
      <c r="F90" s="61">
        <v>426.89674110999999</v>
      </c>
      <c r="G90" s="61">
        <v>360.40319797000001</v>
      </c>
      <c r="H90" s="61">
        <f t="shared" si="1"/>
        <v>66.493543139999986</v>
      </c>
      <c r="J90" s="148"/>
      <c r="K90" s="148"/>
      <c r="L90" s="148"/>
    </row>
    <row r="91" spans="1:12" s="60" customFormat="1" ht="12" customHeight="1">
      <c r="A91" s="626"/>
      <c r="B91" s="149" t="s">
        <v>23</v>
      </c>
      <c r="C91" s="68">
        <v>480.51862284999999</v>
      </c>
      <c r="D91" s="68">
        <v>370.38717858000001</v>
      </c>
      <c r="E91" s="150">
        <f t="shared" si="0"/>
        <v>110.13144426999997</v>
      </c>
      <c r="F91" s="68">
        <v>481.62411337999998</v>
      </c>
      <c r="G91" s="68">
        <v>408.80486457000001</v>
      </c>
      <c r="H91" s="68">
        <f t="shared" si="1"/>
        <v>72.819248809999976</v>
      </c>
      <c r="J91" s="148"/>
      <c r="K91" s="148"/>
      <c r="L91" s="148"/>
    </row>
    <row r="92" spans="1:12" s="60" customFormat="1" ht="12" customHeight="1">
      <c r="A92" s="626"/>
      <c r="B92" s="151" t="s">
        <v>24</v>
      </c>
      <c r="C92" s="82">
        <v>388.70152234</v>
      </c>
      <c r="D92" s="82">
        <v>322.18648510000003</v>
      </c>
      <c r="E92" s="154">
        <f t="shared" si="0"/>
        <v>66.51503723999997</v>
      </c>
      <c r="F92" s="82">
        <v>364.53757057000001</v>
      </c>
      <c r="G92" s="82">
        <v>312.75470607</v>
      </c>
      <c r="H92" s="82">
        <f t="shared" si="1"/>
        <v>51.782864500000017</v>
      </c>
      <c r="J92" s="148"/>
      <c r="K92" s="148"/>
      <c r="L92" s="148"/>
    </row>
    <row r="93" spans="1:12" s="60" customFormat="1" ht="12" customHeight="1">
      <c r="A93" s="626"/>
      <c r="B93" s="146" t="s">
        <v>25</v>
      </c>
      <c r="C93" s="61">
        <v>498.13841943</v>
      </c>
      <c r="D93" s="61">
        <v>381.79038403999999</v>
      </c>
      <c r="E93" s="147">
        <f t="shared" si="0"/>
        <v>116.34803539000001</v>
      </c>
      <c r="F93" s="61">
        <v>481.27233695000001</v>
      </c>
      <c r="G93" s="61">
        <v>409.83636123999997</v>
      </c>
      <c r="H93" s="61">
        <f t="shared" si="1"/>
        <v>71.435975710000037</v>
      </c>
      <c r="J93" s="148"/>
      <c r="K93" s="148"/>
      <c r="L93" s="148"/>
    </row>
    <row r="94" spans="1:12" s="60" customFormat="1" ht="12" customHeight="1">
      <c r="A94" s="626"/>
      <c r="B94" s="149" t="s">
        <v>26</v>
      </c>
      <c r="C94" s="68">
        <v>589.58226311999999</v>
      </c>
      <c r="D94" s="68">
        <v>404.296019</v>
      </c>
      <c r="E94" s="150">
        <f t="shared" si="0"/>
        <v>185.28624411999999</v>
      </c>
      <c r="F94" s="68">
        <v>465.13139075999999</v>
      </c>
      <c r="G94" s="68">
        <v>394.18064283000001</v>
      </c>
      <c r="H94" s="68">
        <f t="shared" si="1"/>
        <v>70.950747929999977</v>
      </c>
      <c r="J94" s="148"/>
      <c r="K94" s="148"/>
      <c r="L94" s="148"/>
    </row>
    <row r="95" spans="1:12" s="60" customFormat="1" ht="12" customHeight="1">
      <c r="A95" s="626"/>
      <c r="B95" s="151" t="s">
        <v>27</v>
      </c>
      <c r="C95" s="82">
        <v>387.69455749999997</v>
      </c>
      <c r="D95" s="82">
        <v>278.57639019999999</v>
      </c>
      <c r="E95" s="154">
        <f t="shared" si="0"/>
        <v>109.11816729999998</v>
      </c>
      <c r="F95" s="82">
        <v>360.78925046000001</v>
      </c>
      <c r="G95" s="82">
        <v>307.45113400000002</v>
      </c>
      <c r="H95" s="82">
        <f t="shared" si="1"/>
        <v>53.338116459999981</v>
      </c>
      <c r="J95" s="148"/>
      <c r="K95" s="148"/>
      <c r="L95" s="148"/>
    </row>
    <row r="96" spans="1:12" s="60" customFormat="1" ht="12" customHeight="1">
      <c r="A96" s="626"/>
      <c r="B96" s="146" t="s">
        <v>28</v>
      </c>
      <c r="C96" s="61">
        <v>335.63599048999998</v>
      </c>
      <c r="D96" s="61">
        <v>249.16387177999999</v>
      </c>
      <c r="E96" s="147">
        <f t="shared" si="0"/>
        <v>86.47211870999999</v>
      </c>
      <c r="F96" s="61">
        <v>308.94490843</v>
      </c>
      <c r="G96" s="61">
        <v>244.11349243000001</v>
      </c>
      <c r="H96" s="61">
        <f t="shared" si="1"/>
        <v>64.83141599999999</v>
      </c>
      <c r="J96" s="148"/>
      <c r="K96" s="148"/>
      <c r="L96" s="148"/>
    </row>
    <row r="97" spans="1:12" s="60" customFormat="1" ht="12" customHeight="1">
      <c r="A97" s="626"/>
      <c r="B97" s="149" t="s">
        <v>29</v>
      </c>
      <c r="C97" s="68">
        <v>541.42579334000004</v>
      </c>
      <c r="D97" s="68">
        <v>411.91354246999998</v>
      </c>
      <c r="E97" s="150">
        <f t="shared" si="0"/>
        <v>129.51225087000006</v>
      </c>
      <c r="F97" s="68">
        <v>444.73651267999998</v>
      </c>
      <c r="G97" s="68">
        <v>362.16993101000003</v>
      </c>
      <c r="H97" s="68">
        <f t="shared" si="1"/>
        <v>82.566581669999948</v>
      </c>
      <c r="J97" s="148"/>
      <c r="K97" s="148"/>
      <c r="L97" s="148"/>
    </row>
    <row r="98" spans="1:12" s="60" customFormat="1" ht="12" customHeight="1">
      <c r="A98" s="626"/>
      <c r="B98" s="151" t="s">
        <v>30</v>
      </c>
      <c r="C98" s="82">
        <v>512.59523522999996</v>
      </c>
      <c r="D98" s="82">
        <v>418.02542326000003</v>
      </c>
      <c r="E98" s="154">
        <f t="shared" si="0"/>
        <v>94.569811969999932</v>
      </c>
      <c r="F98" s="82">
        <v>487.04790573000002</v>
      </c>
      <c r="G98" s="82">
        <v>400.60439013000001</v>
      </c>
      <c r="H98" s="82">
        <f t="shared" si="1"/>
        <v>86.443515600000012</v>
      </c>
      <c r="J98" s="148"/>
      <c r="K98" s="148"/>
      <c r="L98" s="148"/>
    </row>
    <row r="99" spans="1:12" s="60" customFormat="1" ht="12" customHeight="1">
      <c r="A99" s="626"/>
      <c r="B99" s="146" t="s">
        <v>31</v>
      </c>
      <c r="C99" s="61">
        <v>522.85619287999998</v>
      </c>
      <c r="D99" s="61">
        <v>408.79722229999999</v>
      </c>
      <c r="E99" s="147">
        <f t="shared" si="0"/>
        <v>114.05897057999999</v>
      </c>
      <c r="F99" s="61">
        <v>627.09860901000002</v>
      </c>
      <c r="G99" s="61">
        <v>537.98222571999997</v>
      </c>
      <c r="H99" s="61">
        <f t="shared" si="1"/>
        <v>89.116383290000044</v>
      </c>
      <c r="J99" s="148"/>
      <c r="K99" s="148"/>
      <c r="L99" s="148"/>
    </row>
    <row r="100" spans="1:12" s="60" customFormat="1" ht="12" customHeight="1">
      <c r="A100" s="627"/>
      <c r="B100" s="149" t="s">
        <v>32</v>
      </c>
      <c r="C100" s="68">
        <v>368.74609548000001</v>
      </c>
      <c r="D100" s="68">
        <v>268.03359577999998</v>
      </c>
      <c r="E100" s="150">
        <f t="shared" si="0"/>
        <v>100.71249970000002</v>
      </c>
      <c r="F100" s="68">
        <v>386.80776974999998</v>
      </c>
      <c r="G100" s="68">
        <v>321.36241510000002</v>
      </c>
      <c r="H100" s="68">
        <f t="shared" si="1"/>
        <v>65.445354649999956</v>
      </c>
      <c r="J100" s="148"/>
      <c r="K100" s="148"/>
      <c r="L100" s="148"/>
    </row>
    <row r="101" spans="1:12" s="60" customFormat="1" ht="12" customHeight="1">
      <c r="A101" s="623">
        <v>2007</v>
      </c>
      <c r="B101" s="151" t="s">
        <v>21</v>
      </c>
      <c r="C101" s="82">
        <v>457.3297331</v>
      </c>
      <c r="D101" s="82">
        <v>376.69898245000002</v>
      </c>
      <c r="E101" s="154">
        <f t="shared" si="0"/>
        <v>80.630750649999982</v>
      </c>
      <c r="F101" s="82">
        <v>480.55829815999999</v>
      </c>
      <c r="G101" s="82">
        <v>398.70313154000002</v>
      </c>
      <c r="H101" s="82">
        <f t="shared" si="1"/>
        <v>81.855166619999977</v>
      </c>
      <c r="J101" s="148"/>
      <c r="K101" s="148"/>
      <c r="L101" s="148"/>
    </row>
    <row r="102" spans="1:12" s="60" customFormat="1" ht="12" customHeight="1">
      <c r="A102" s="626"/>
      <c r="B102" s="146" t="s">
        <v>22</v>
      </c>
      <c r="C102" s="61">
        <v>490.06034290000002</v>
      </c>
      <c r="D102" s="61">
        <v>395.36659037999999</v>
      </c>
      <c r="E102" s="147">
        <f t="shared" si="0"/>
        <v>94.693752520000032</v>
      </c>
      <c r="F102" s="61">
        <v>489.36095871999999</v>
      </c>
      <c r="G102" s="61">
        <v>411.25433220000002</v>
      </c>
      <c r="H102" s="61">
        <f t="shared" si="1"/>
        <v>78.106626519999963</v>
      </c>
      <c r="J102" s="148"/>
      <c r="K102" s="148"/>
      <c r="L102" s="148"/>
    </row>
    <row r="103" spans="1:12" s="60" customFormat="1" ht="12" customHeight="1">
      <c r="A103" s="626"/>
      <c r="B103" s="149" t="s">
        <v>23</v>
      </c>
      <c r="C103" s="68">
        <v>539.43454824000003</v>
      </c>
      <c r="D103" s="68">
        <v>425.68661875999999</v>
      </c>
      <c r="E103" s="150">
        <f t="shared" si="0"/>
        <v>113.74792948000004</v>
      </c>
      <c r="F103" s="68">
        <v>506.61171641999999</v>
      </c>
      <c r="G103" s="68">
        <v>426.78901416999997</v>
      </c>
      <c r="H103" s="68">
        <f t="shared" si="1"/>
        <v>79.82270225000002</v>
      </c>
      <c r="J103" s="148"/>
      <c r="K103" s="148"/>
      <c r="L103" s="148"/>
    </row>
    <row r="104" spans="1:12" s="60" customFormat="1" ht="12" customHeight="1">
      <c r="A104" s="626"/>
      <c r="B104" s="151" t="s">
        <v>24</v>
      </c>
      <c r="C104" s="82">
        <v>387.72584432999997</v>
      </c>
      <c r="D104" s="82">
        <v>303.58904009999998</v>
      </c>
      <c r="E104" s="154">
        <f t="shared" si="0"/>
        <v>84.136804229999996</v>
      </c>
      <c r="F104" s="82">
        <v>412.01983754000003</v>
      </c>
      <c r="G104" s="82">
        <v>335.20056567</v>
      </c>
      <c r="H104" s="82">
        <f t="shared" si="1"/>
        <v>76.819271870000023</v>
      </c>
      <c r="J104" s="148"/>
      <c r="K104" s="148"/>
      <c r="L104" s="148"/>
    </row>
    <row r="105" spans="1:12" s="60" customFormat="1" ht="12" customHeight="1">
      <c r="A105" s="626"/>
      <c r="B105" s="146" t="s">
        <v>25</v>
      </c>
      <c r="C105" s="61">
        <v>523.16883781000001</v>
      </c>
      <c r="D105" s="61">
        <v>392.43705573</v>
      </c>
      <c r="E105" s="147">
        <f t="shared" si="0"/>
        <v>130.73178208000002</v>
      </c>
      <c r="F105" s="61">
        <v>467.56687565999999</v>
      </c>
      <c r="G105" s="61">
        <v>380.51743933</v>
      </c>
      <c r="H105" s="61">
        <f t="shared" si="1"/>
        <v>87.049436329999992</v>
      </c>
      <c r="J105" s="148"/>
      <c r="K105" s="148"/>
      <c r="L105" s="148"/>
    </row>
    <row r="106" spans="1:12" s="60" customFormat="1" ht="12" customHeight="1">
      <c r="A106" s="626"/>
      <c r="B106" s="146" t="s">
        <v>26</v>
      </c>
      <c r="C106" s="68">
        <v>523.68435022000006</v>
      </c>
      <c r="D106" s="61">
        <v>399.30273294</v>
      </c>
      <c r="E106" s="147">
        <f t="shared" ref="E106:E169" si="2">C106-D106</f>
        <v>124.38161728000006</v>
      </c>
      <c r="F106" s="61">
        <v>458.18769999</v>
      </c>
      <c r="G106" s="61">
        <v>370.14223577000001</v>
      </c>
      <c r="H106" s="61">
        <f t="shared" ref="H106:H169" si="3">F106-G106</f>
        <v>88.045464219999985</v>
      </c>
      <c r="J106" s="148"/>
      <c r="K106" s="148"/>
      <c r="L106" s="148"/>
    </row>
    <row r="107" spans="1:12" s="60" customFormat="1" ht="12" customHeight="1">
      <c r="A107" s="626"/>
      <c r="B107" s="151" t="s">
        <v>27</v>
      </c>
      <c r="C107" s="82">
        <v>432.37883392999998</v>
      </c>
      <c r="D107" s="82">
        <v>309.0707008</v>
      </c>
      <c r="E107" s="154">
        <f t="shared" si="2"/>
        <v>123.30813312999999</v>
      </c>
      <c r="F107" s="82">
        <v>396.28044097999998</v>
      </c>
      <c r="G107" s="82">
        <v>315.97673456000001</v>
      </c>
      <c r="H107" s="82">
        <f t="shared" si="3"/>
        <v>80.303706419999969</v>
      </c>
      <c r="J107" s="148"/>
      <c r="K107" s="148"/>
      <c r="L107" s="148"/>
    </row>
    <row r="108" spans="1:12" s="60" customFormat="1" ht="12" customHeight="1">
      <c r="A108" s="626"/>
      <c r="B108" s="146" t="s">
        <v>28</v>
      </c>
      <c r="C108" s="61">
        <v>425.33330493</v>
      </c>
      <c r="D108" s="61">
        <v>293.84609023000002</v>
      </c>
      <c r="E108" s="147">
        <f t="shared" si="2"/>
        <v>131.48721469999998</v>
      </c>
      <c r="F108" s="61">
        <v>323.72428413</v>
      </c>
      <c r="G108" s="61">
        <v>252.48078566000001</v>
      </c>
      <c r="H108" s="61">
        <f t="shared" si="3"/>
        <v>71.243498469999992</v>
      </c>
      <c r="J108" s="148"/>
      <c r="K108" s="148"/>
      <c r="L108" s="148"/>
    </row>
    <row r="109" spans="1:12" s="60" customFormat="1" ht="12" customHeight="1">
      <c r="A109" s="626"/>
      <c r="B109" s="149" t="s">
        <v>29</v>
      </c>
      <c r="C109" s="68">
        <v>579.93962148000003</v>
      </c>
      <c r="D109" s="68">
        <v>442.60749642000002</v>
      </c>
      <c r="E109" s="150">
        <f t="shared" si="2"/>
        <v>137.33212506000001</v>
      </c>
      <c r="F109" s="68">
        <v>479.04309690000002</v>
      </c>
      <c r="G109" s="68">
        <v>386.62775563999998</v>
      </c>
      <c r="H109" s="68">
        <f t="shared" si="3"/>
        <v>92.415341260000048</v>
      </c>
      <c r="J109" s="148"/>
      <c r="K109" s="148"/>
      <c r="L109" s="148"/>
    </row>
    <row r="110" spans="1:12" s="60" customFormat="1" ht="12" customHeight="1">
      <c r="A110" s="626"/>
      <c r="B110" s="151" t="s">
        <v>30</v>
      </c>
      <c r="C110" s="82">
        <v>510.01307214000002</v>
      </c>
      <c r="D110" s="82">
        <v>373.75432481000001</v>
      </c>
      <c r="E110" s="154">
        <f t="shared" si="2"/>
        <v>136.25874733000001</v>
      </c>
      <c r="F110" s="82">
        <v>456.51578131000002</v>
      </c>
      <c r="G110" s="82">
        <v>365.07174436999998</v>
      </c>
      <c r="H110" s="82">
        <f t="shared" si="3"/>
        <v>91.444036940000046</v>
      </c>
      <c r="J110" s="148"/>
      <c r="K110" s="148"/>
      <c r="L110" s="148"/>
    </row>
    <row r="111" spans="1:12" s="60" customFormat="1" ht="12" customHeight="1">
      <c r="A111" s="626"/>
      <c r="B111" s="146" t="s">
        <v>31</v>
      </c>
      <c r="C111" s="61">
        <v>531.9731918</v>
      </c>
      <c r="D111" s="61">
        <v>402.01931559000002</v>
      </c>
      <c r="E111" s="147">
        <f t="shared" si="2"/>
        <v>129.95387620999998</v>
      </c>
      <c r="F111" s="61">
        <v>420.50679475999999</v>
      </c>
      <c r="G111" s="61">
        <v>326.00944220999997</v>
      </c>
      <c r="H111" s="61">
        <f t="shared" si="3"/>
        <v>94.497352550000016</v>
      </c>
      <c r="J111" s="148"/>
      <c r="K111" s="148"/>
      <c r="L111" s="148"/>
    </row>
    <row r="112" spans="1:12" s="60" customFormat="1" ht="12" customHeight="1">
      <c r="A112" s="627"/>
      <c r="B112" s="149" t="s">
        <v>32</v>
      </c>
      <c r="C112" s="68">
        <v>327.80187758</v>
      </c>
      <c r="D112" s="68">
        <v>233.38568201999999</v>
      </c>
      <c r="E112" s="150">
        <f t="shared" si="2"/>
        <v>94.416195560000006</v>
      </c>
      <c r="F112" s="68">
        <v>384.89598159000002</v>
      </c>
      <c r="G112" s="68">
        <v>305.59165467000003</v>
      </c>
      <c r="H112" s="68">
        <f t="shared" si="3"/>
        <v>79.304326919999994</v>
      </c>
      <c r="J112" s="148"/>
      <c r="K112" s="148"/>
      <c r="L112" s="148"/>
    </row>
    <row r="113" spans="1:12" s="60" customFormat="1" ht="12" customHeight="1">
      <c r="A113" s="623">
        <v>2008</v>
      </c>
      <c r="B113" s="151" t="s">
        <v>21</v>
      </c>
      <c r="C113" s="82">
        <v>538.66058694000003</v>
      </c>
      <c r="D113" s="82">
        <v>405.88359693000001</v>
      </c>
      <c r="E113" s="154">
        <f t="shared" si="2"/>
        <v>132.77699001000002</v>
      </c>
      <c r="F113" s="82">
        <v>430.34420406999999</v>
      </c>
      <c r="G113" s="82">
        <v>336.12191777999999</v>
      </c>
      <c r="H113" s="82">
        <f t="shared" si="3"/>
        <v>94.22228629</v>
      </c>
      <c r="J113" s="148"/>
      <c r="K113" s="148"/>
      <c r="L113" s="148"/>
    </row>
    <row r="114" spans="1:12" s="60" customFormat="1" ht="12" customHeight="1">
      <c r="A114" s="624"/>
      <c r="B114" s="146" t="s">
        <v>22</v>
      </c>
      <c r="C114" s="61">
        <v>557.69126471000004</v>
      </c>
      <c r="D114" s="61">
        <v>408.59452009</v>
      </c>
      <c r="E114" s="147">
        <f t="shared" si="2"/>
        <v>149.09674462000004</v>
      </c>
      <c r="F114" s="61">
        <v>431.31177656</v>
      </c>
      <c r="G114" s="61">
        <v>349.30023468000002</v>
      </c>
      <c r="H114" s="61">
        <f t="shared" si="3"/>
        <v>82.011541879999982</v>
      </c>
      <c r="J114" s="148"/>
      <c r="K114" s="148"/>
      <c r="L114" s="148"/>
    </row>
    <row r="115" spans="1:12" s="60" customFormat="1" ht="12" customHeight="1">
      <c r="A115" s="624"/>
      <c r="B115" s="149" t="s">
        <v>23</v>
      </c>
      <c r="C115" s="68">
        <v>506.21938215</v>
      </c>
      <c r="D115" s="68">
        <v>358.24439530000001</v>
      </c>
      <c r="E115" s="150">
        <f t="shared" si="2"/>
        <v>147.97498684999999</v>
      </c>
      <c r="F115" s="68">
        <v>428.21859991000002</v>
      </c>
      <c r="G115" s="68">
        <v>346.81566369000001</v>
      </c>
      <c r="H115" s="68">
        <f t="shared" si="3"/>
        <v>81.402936220000015</v>
      </c>
      <c r="J115" s="148"/>
      <c r="K115" s="148"/>
      <c r="L115" s="148"/>
    </row>
    <row r="116" spans="1:12" s="60" customFormat="1" ht="12" customHeight="1">
      <c r="A116" s="624"/>
      <c r="B116" s="151" t="s">
        <v>24</v>
      </c>
      <c r="C116" s="82">
        <v>647.36597655000003</v>
      </c>
      <c r="D116" s="82">
        <v>436.39283974</v>
      </c>
      <c r="E116" s="154">
        <f t="shared" si="2"/>
        <v>210.97313681000003</v>
      </c>
      <c r="F116" s="82">
        <v>491.99569157000002</v>
      </c>
      <c r="G116" s="82">
        <v>393.20463185</v>
      </c>
      <c r="H116" s="82">
        <f t="shared" si="3"/>
        <v>98.791059720000021</v>
      </c>
      <c r="J116" s="148"/>
      <c r="K116" s="148"/>
      <c r="L116" s="148"/>
    </row>
    <row r="117" spans="1:12" s="60" customFormat="1" ht="12" customHeight="1">
      <c r="A117" s="624"/>
      <c r="B117" s="146" t="s">
        <v>25</v>
      </c>
      <c r="C117" s="61">
        <v>576.89302004000001</v>
      </c>
      <c r="D117" s="61">
        <v>393.91360786000001</v>
      </c>
      <c r="E117" s="147">
        <f t="shared" si="2"/>
        <v>182.97941218</v>
      </c>
      <c r="F117" s="61">
        <v>461.68189759000001</v>
      </c>
      <c r="G117" s="61">
        <v>351.35418557000003</v>
      </c>
      <c r="H117" s="61">
        <f t="shared" si="3"/>
        <v>110.32771201999998</v>
      </c>
      <c r="J117" s="148"/>
      <c r="K117" s="148"/>
      <c r="L117" s="148"/>
    </row>
    <row r="118" spans="1:12" s="60" customFormat="1" ht="12" customHeight="1">
      <c r="A118" s="624"/>
      <c r="B118" s="149" t="s">
        <v>26</v>
      </c>
      <c r="C118" s="68">
        <v>556.14807212999995</v>
      </c>
      <c r="D118" s="68">
        <v>394.40595538999997</v>
      </c>
      <c r="E118" s="150">
        <f t="shared" si="2"/>
        <v>161.74211673999997</v>
      </c>
      <c r="F118" s="68">
        <v>475.04189510999998</v>
      </c>
      <c r="G118" s="68">
        <v>354.54735548000002</v>
      </c>
      <c r="H118" s="68">
        <f t="shared" si="3"/>
        <v>120.49453962999996</v>
      </c>
      <c r="J118" s="148"/>
      <c r="K118" s="148"/>
      <c r="L118" s="148"/>
    </row>
    <row r="119" spans="1:12" s="60" customFormat="1" ht="12" customHeight="1">
      <c r="A119" s="624"/>
      <c r="B119" s="146" t="s">
        <v>27</v>
      </c>
      <c r="C119" s="82">
        <v>555.47382881999999</v>
      </c>
      <c r="D119" s="61">
        <v>346.96146114999999</v>
      </c>
      <c r="E119" s="147">
        <f t="shared" si="2"/>
        <v>208.51236767</v>
      </c>
      <c r="F119" s="61">
        <v>440.61166616000003</v>
      </c>
      <c r="G119" s="61">
        <v>303.42762247000002</v>
      </c>
      <c r="H119" s="61">
        <f t="shared" si="3"/>
        <v>137.18404369000001</v>
      </c>
      <c r="J119" s="148"/>
      <c r="K119" s="148"/>
      <c r="L119" s="148"/>
    </row>
    <row r="120" spans="1:12" s="60" customFormat="1" ht="12" customHeight="1">
      <c r="A120" s="624"/>
      <c r="B120" s="146" t="s">
        <v>28</v>
      </c>
      <c r="C120" s="61">
        <v>357.24752990000002</v>
      </c>
      <c r="D120" s="61">
        <v>183.50599104</v>
      </c>
      <c r="E120" s="147">
        <f t="shared" si="2"/>
        <v>173.74153886000002</v>
      </c>
      <c r="F120" s="61">
        <v>265.38447299000001</v>
      </c>
      <c r="G120" s="61">
        <v>184.4693877</v>
      </c>
      <c r="H120" s="61">
        <f t="shared" si="3"/>
        <v>80.915085290000007</v>
      </c>
      <c r="J120" s="148"/>
      <c r="K120" s="148"/>
      <c r="L120" s="148"/>
    </row>
    <row r="121" spans="1:12" s="60" customFormat="1" ht="12" customHeight="1">
      <c r="A121" s="624"/>
      <c r="B121" s="149" t="s">
        <v>29</v>
      </c>
      <c r="C121" s="68">
        <v>576.93139394000002</v>
      </c>
      <c r="D121" s="68">
        <v>409.55886583</v>
      </c>
      <c r="E121" s="150">
        <f t="shared" si="2"/>
        <v>167.37252811000002</v>
      </c>
      <c r="F121" s="68">
        <v>428.30471326000003</v>
      </c>
      <c r="G121" s="68">
        <v>325.41379223000001</v>
      </c>
      <c r="H121" s="68">
        <f t="shared" si="3"/>
        <v>102.89092103000002</v>
      </c>
      <c r="J121" s="148"/>
      <c r="K121" s="148"/>
      <c r="L121" s="148"/>
    </row>
    <row r="122" spans="1:12" s="60" customFormat="1" ht="12" customHeight="1">
      <c r="A122" s="624"/>
      <c r="B122" s="151" t="s">
        <v>30</v>
      </c>
      <c r="C122" s="82">
        <v>662.88703427999997</v>
      </c>
      <c r="D122" s="82">
        <v>429.91875823999999</v>
      </c>
      <c r="E122" s="154">
        <f t="shared" si="2"/>
        <v>232.96827603999998</v>
      </c>
      <c r="F122" s="82">
        <v>458.91175776</v>
      </c>
      <c r="G122" s="82">
        <v>375.11676101</v>
      </c>
      <c r="H122" s="82">
        <f t="shared" si="3"/>
        <v>83.794996749999996</v>
      </c>
      <c r="J122" s="148"/>
      <c r="K122" s="148"/>
      <c r="L122" s="148"/>
    </row>
    <row r="123" spans="1:12" s="60" customFormat="1" ht="12" customHeight="1">
      <c r="A123" s="624"/>
      <c r="B123" s="146" t="s">
        <v>31</v>
      </c>
      <c r="C123" s="61">
        <v>501.38003954999999</v>
      </c>
      <c r="D123" s="61">
        <v>347.58920417000002</v>
      </c>
      <c r="E123" s="147">
        <f t="shared" si="2"/>
        <v>153.79083537999998</v>
      </c>
      <c r="F123" s="61">
        <v>360.36285344999999</v>
      </c>
      <c r="G123" s="61">
        <v>288.22737340999998</v>
      </c>
      <c r="H123" s="61">
        <f t="shared" si="3"/>
        <v>72.135480040000004</v>
      </c>
      <c r="J123" s="148"/>
      <c r="K123" s="148"/>
      <c r="L123" s="148"/>
    </row>
    <row r="124" spans="1:12" s="60" customFormat="1" ht="12" customHeight="1">
      <c r="A124" s="625"/>
      <c r="B124" s="149" t="s">
        <v>32</v>
      </c>
      <c r="C124" s="68">
        <v>342.04919532000002</v>
      </c>
      <c r="D124" s="68">
        <v>192.1643297</v>
      </c>
      <c r="E124" s="150">
        <f t="shared" si="2"/>
        <v>149.88486562000003</v>
      </c>
      <c r="F124" s="68">
        <v>236.42379797999999</v>
      </c>
      <c r="G124" s="68">
        <v>183.70085032</v>
      </c>
      <c r="H124" s="68">
        <f t="shared" si="3"/>
        <v>52.722947659999988</v>
      </c>
      <c r="J124" s="148"/>
      <c r="K124" s="148"/>
      <c r="L124" s="148"/>
    </row>
    <row r="125" spans="1:12" s="60" customFormat="1" ht="12" customHeight="1">
      <c r="A125" s="623">
        <v>2009</v>
      </c>
      <c r="B125" s="151" t="s">
        <v>21</v>
      </c>
      <c r="C125" s="82">
        <v>369.8678395</v>
      </c>
      <c r="D125" s="82">
        <v>297.79414212</v>
      </c>
      <c r="E125" s="154">
        <f t="shared" si="2"/>
        <v>72.073697379999999</v>
      </c>
      <c r="F125" s="82">
        <v>262.91842986</v>
      </c>
      <c r="G125" s="82">
        <v>203.23015698</v>
      </c>
      <c r="H125" s="82">
        <f t="shared" si="3"/>
        <v>59.68827288</v>
      </c>
      <c r="J125" s="148"/>
      <c r="K125" s="148"/>
      <c r="L125" s="148"/>
    </row>
    <row r="126" spans="1:12" s="60" customFormat="1" ht="12" customHeight="1">
      <c r="A126" s="624"/>
      <c r="B126" s="146" t="s">
        <v>22</v>
      </c>
      <c r="C126" s="61">
        <v>465.48151053999999</v>
      </c>
      <c r="D126" s="61">
        <v>360.73220873000002</v>
      </c>
      <c r="E126" s="147">
        <f t="shared" si="2"/>
        <v>104.74930180999996</v>
      </c>
      <c r="F126" s="61">
        <v>294.83117707999997</v>
      </c>
      <c r="G126" s="61">
        <v>242.52763010000001</v>
      </c>
      <c r="H126" s="61">
        <f t="shared" si="3"/>
        <v>52.303546979999965</v>
      </c>
      <c r="J126" s="148"/>
      <c r="K126" s="148"/>
      <c r="L126" s="148"/>
    </row>
    <row r="127" spans="1:12" s="60" customFormat="1" ht="12" customHeight="1">
      <c r="A127" s="624"/>
      <c r="B127" s="149" t="s">
        <v>23</v>
      </c>
      <c r="C127" s="68">
        <v>538.77584533000004</v>
      </c>
      <c r="D127" s="68">
        <v>381.95683645000003</v>
      </c>
      <c r="E127" s="150">
        <f t="shared" si="2"/>
        <v>156.81900888000001</v>
      </c>
      <c r="F127" s="68">
        <v>329.05496798000001</v>
      </c>
      <c r="G127" s="68">
        <v>274.07495032999998</v>
      </c>
      <c r="H127" s="68">
        <f t="shared" si="3"/>
        <v>54.980017650000036</v>
      </c>
      <c r="J127" s="148"/>
      <c r="K127" s="148"/>
      <c r="L127" s="148"/>
    </row>
    <row r="128" spans="1:12" s="60" customFormat="1" ht="12" customHeight="1">
      <c r="A128" s="624"/>
      <c r="B128" s="151" t="s">
        <v>24</v>
      </c>
      <c r="C128" s="82">
        <v>477.03924178</v>
      </c>
      <c r="D128" s="82">
        <v>383.22933275000003</v>
      </c>
      <c r="E128" s="154">
        <f t="shared" si="2"/>
        <v>93.809909029999972</v>
      </c>
      <c r="F128" s="82">
        <v>290.43613554000001</v>
      </c>
      <c r="G128" s="82">
        <v>240.38842695</v>
      </c>
      <c r="H128" s="82">
        <f t="shared" si="3"/>
        <v>50.047708590000013</v>
      </c>
      <c r="J128" s="148"/>
      <c r="K128" s="148"/>
      <c r="L128" s="148"/>
    </row>
    <row r="129" spans="1:12" s="60" customFormat="1" ht="12" customHeight="1">
      <c r="A129" s="624"/>
      <c r="B129" s="146" t="s">
        <v>25</v>
      </c>
      <c r="C129" s="61">
        <v>421.84308257999999</v>
      </c>
      <c r="D129" s="61">
        <v>289.48403990999998</v>
      </c>
      <c r="E129" s="147">
        <f t="shared" si="2"/>
        <v>132.35904267000001</v>
      </c>
      <c r="F129" s="61">
        <v>274.74378403999998</v>
      </c>
      <c r="G129" s="61">
        <v>223.98875608</v>
      </c>
      <c r="H129" s="61">
        <f t="shared" si="3"/>
        <v>50.755027959999978</v>
      </c>
      <c r="J129" s="148"/>
      <c r="K129" s="148"/>
      <c r="L129" s="148"/>
    </row>
    <row r="130" spans="1:12" s="60" customFormat="1" ht="12" customHeight="1">
      <c r="A130" s="624"/>
      <c r="B130" s="149" t="s">
        <v>26</v>
      </c>
      <c r="C130" s="68">
        <v>413.99650409999998</v>
      </c>
      <c r="D130" s="68">
        <v>296.72878040000001</v>
      </c>
      <c r="E130" s="150">
        <f t="shared" si="2"/>
        <v>117.26772369999998</v>
      </c>
      <c r="F130" s="68">
        <v>279.26191894999999</v>
      </c>
      <c r="G130" s="68">
        <v>237.11618554</v>
      </c>
      <c r="H130" s="68">
        <f t="shared" si="3"/>
        <v>42.145733409999991</v>
      </c>
      <c r="J130" s="148"/>
      <c r="K130" s="148"/>
      <c r="L130" s="148"/>
    </row>
    <row r="131" spans="1:12" s="60" customFormat="1" ht="12" customHeight="1">
      <c r="A131" s="624"/>
      <c r="B131" s="151" t="s">
        <v>27</v>
      </c>
      <c r="C131" s="82">
        <v>342.05666133</v>
      </c>
      <c r="D131" s="82">
        <v>245.40508958999999</v>
      </c>
      <c r="E131" s="154">
        <f t="shared" si="2"/>
        <v>96.651571740000009</v>
      </c>
      <c r="F131" s="61">
        <v>250.87505657</v>
      </c>
      <c r="G131" s="82">
        <v>205.75375341</v>
      </c>
      <c r="H131" s="82">
        <f t="shared" si="3"/>
        <v>45.121303159999997</v>
      </c>
      <c r="J131" s="148"/>
      <c r="K131" s="148"/>
      <c r="L131" s="148"/>
    </row>
    <row r="132" spans="1:12" s="60" customFormat="1" ht="12" customHeight="1">
      <c r="A132" s="624"/>
      <c r="B132" s="146" t="s">
        <v>28</v>
      </c>
      <c r="C132" s="61">
        <v>373.73025178</v>
      </c>
      <c r="D132" s="61">
        <v>290.44222403999999</v>
      </c>
      <c r="E132" s="147">
        <f t="shared" si="2"/>
        <v>83.288027740000018</v>
      </c>
      <c r="F132" s="61">
        <v>262.02191503</v>
      </c>
      <c r="G132" s="61">
        <v>213.07717517</v>
      </c>
      <c r="H132" s="61">
        <f t="shared" si="3"/>
        <v>48.944739859999999</v>
      </c>
      <c r="J132" s="148"/>
      <c r="K132" s="148"/>
      <c r="L132" s="148"/>
    </row>
    <row r="133" spans="1:12" s="60" customFormat="1" ht="12" customHeight="1">
      <c r="A133" s="624"/>
      <c r="B133" s="149" t="s">
        <v>29</v>
      </c>
      <c r="C133" s="68">
        <v>585.01173632999996</v>
      </c>
      <c r="D133" s="68">
        <v>509.66673942</v>
      </c>
      <c r="E133" s="150">
        <f t="shared" si="2"/>
        <v>75.344996909999963</v>
      </c>
      <c r="F133" s="68">
        <v>390.60299619</v>
      </c>
      <c r="G133" s="68">
        <v>338.03304362</v>
      </c>
      <c r="H133" s="68">
        <f t="shared" si="3"/>
        <v>52.569952569999998</v>
      </c>
      <c r="J133" s="148"/>
      <c r="K133" s="148"/>
      <c r="L133" s="148"/>
    </row>
    <row r="134" spans="1:12" s="60" customFormat="1" ht="12" customHeight="1">
      <c r="A134" s="624"/>
      <c r="B134" s="151" t="s">
        <v>30</v>
      </c>
      <c r="C134" s="82">
        <v>567.25971834999996</v>
      </c>
      <c r="D134" s="82">
        <v>468.33840687999998</v>
      </c>
      <c r="E134" s="154">
        <f t="shared" si="2"/>
        <v>98.921311469999978</v>
      </c>
      <c r="F134" s="82">
        <v>332.34988865000003</v>
      </c>
      <c r="G134" s="82">
        <v>274.03553583000001</v>
      </c>
      <c r="H134" s="82">
        <f t="shared" si="3"/>
        <v>58.314352820000011</v>
      </c>
      <c r="J134" s="148"/>
      <c r="K134" s="148"/>
      <c r="L134" s="148"/>
    </row>
    <row r="135" spans="1:12" s="60" customFormat="1" ht="12" customHeight="1">
      <c r="A135" s="624"/>
      <c r="B135" s="146" t="s">
        <v>31</v>
      </c>
      <c r="C135" s="61">
        <v>513.44251071999997</v>
      </c>
      <c r="D135" s="61">
        <v>432.38168366000002</v>
      </c>
      <c r="E135" s="147">
        <f t="shared" si="2"/>
        <v>81.060827059999951</v>
      </c>
      <c r="F135" s="61">
        <v>326.85273381000002</v>
      </c>
      <c r="G135" s="61">
        <v>272.48715059</v>
      </c>
      <c r="H135" s="61">
        <f t="shared" si="3"/>
        <v>54.365583220000019</v>
      </c>
      <c r="J135" s="148"/>
      <c r="K135" s="148"/>
      <c r="L135" s="148"/>
    </row>
    <row r="136" spans="1:12" s="60" customFormat="1" ht="12" customHeight="1">
      <c r="A136" s="625"/>
      <c r="B136" s="149" t="s">
        <v>32</v>
      </c>
      <c r="C136" s="68">
        <v>409.40821008</v>
      </c>
      <c r="D136" s="68">
        <v>331.73876224000003</v>
      </c>
      <c r="E136" s="150">
        <f t="shared" si="2"/>
        <v>77.669447839999975</v>
      </c>
      <c r="F136" s="68">
        <v>275.98269284999998</v>
      </c>
      <c r="G136" s="68">
        <v>228.87223612</v>
      </c>
      <c r="H136" s="68">
        <f t="shared" si="3"/>
        <v>47.110456729999981</v>
      </c>
      <c r="J136" s="148"/>
      <c r="K136" s="148"/>
      <c r="L136" s="148"/>
    </row>
    <row r="137" spans="1:12" s="60" customFormat="1" ht="12" customHeight="1">
      <c r="A137" s="623">
        <v>2010</v>
      </c>
      <c r="B137" s="151" t="s">
        <v>21</v>
      </c>
      <c r="C137" s="82">
        <v>450.25726381999999</v>
      </c>
      <c r="D137" s="82">
        <v>368.98660688000001</v>
      </c>
      <c r="E137" s="154">
        <f t="shared" si="2"/>
        <v>81.270656939999981</v>
      </c>
      <c r="F137" s="82">
        <v>352.80866799</v>
      </c>
      <c r="G137" s="82">
        <v>272.49965737999997</v>
      </c>
      <c r="H137" s="82">
        <f t="shared" si="3"/>
        <v>80.30901061000003</v>
      </c>
      <c r="J137" s="148"/>
      <c r="K137" s="148"/>
      <c r="L137" s="148"/>
    </row>
    <row r="138" spans="1:12" s="60" customFormat="1" ht="12" customHeight="1">
      <c r="A138" s="624"/>
      <c r="B138" s="146" t="s">
        <v>22</v>
      </c>
      <c r="C138" s="61">
        <v>513.53823267999996</v>
      </c>
      <c r="D138" s="61">
        <v>411.61993732000002</v>
      </c>
      <c r="E138" s="147">
        <f t="shared" si="2"/>
        <v>101.91829535999995</v>
      </c>
      <c r="F138" s="61">
        <v>333.62162470999999</v>
      </c>
      <c r="G138" s="61">
        <v>283.00361938999998</v>
      </c>
      <c r="H138" s="61">
        <f t="shared" si="3"/>
        <v>50.618005320000009</v>
      </c>
      <c r="J138" s="148"/>
      <c r="K138" s="148"/>
      <c r="L138" s="148"/>
    </row>
    <row r="139" spans="1:12" s="60" customFormat="1" ht="12" customHeight="1">
      <c r="A139" s="624"/>
      <c r="B139" s="149" t="s">
        <v>23</v>
      </c>
      <c r="C139" s="68">
        <v>616.65833153999995</v>
      </c>
      <c r="D139" s="68">
        <v>491.55637049000001</v>
      </c>
      <c r="E139" s="150">
        <f t="shared" si="2"/>
        <v>125.10196104999994</v>
      </c>
      <c r="F139" s="68">
        <v>375.47734580000002</v>
      </c>
      <c r="G139" s="68">
        <v>313.06181163000002</v>
      </c>
      <c r="H139" s="68">
        <f t="shared" si="3"/>
        <v>62.415534170000001</v>
      </c>
      <c r="J139" s="148"/>
      <c r="K139" s="148"/>
      <c r="L139" s="148"/>
    </row>
    <row r="140" spans="1:12" s="60" customFormat="1" ht="12" customHeight="1">
      <c r="A140" s="624"/>
      <c r="B140" s="151" t="s">
        <v>24</v>
      </c>
      <c r="C140" s="82">
        <v>623.10216116000004</v>
      </c>
      <c r="D140" s="82">
        <v>525.79337218000001</v>
      </c>
      <c r="E140" s="154">
        <f t="shared" si="2"/>
        <v>97.308788980000031</v>
      </c>
      <c r="F140" s="61">
        <v>366.11757817</v>
      </c>
      <c r="G140" s="82">
        <v>310.76097893000002</v>
      </c>
      <c r="H140" s="82">
        <f t="shared" si="3"/>
        <v>55.35659923999998</v>
      </c>
      <c r="J140" s="148"/>
      <c r="K140" s="148"/>
      <c r="L140" s="148"/>
    </row>
    <row r="141" spans="1:12" s="60" customFormat="1" ht="12" customHeight="1">
      <c r="A141" s="624"/>
      <c r="B141" s="146" t="s">
        <v>25</v>
      </c>
      <c r="C141" s="61">
        <v>699.57321906000004</v>
      </c>
      <c r="D141" s="61">
        <v>582.79890318000002</v>
      </c>
      <c r="E141" s="147">
        <f t="shared" si="2"/>
        <v>116.77431588000002</v>
      </c>
      <c r="F141" s="61">
        <v>395.50024544000001</v>
      </c>
      <c r="G141" s="61">
        <v>338.80330125</v>
      </c>
      <c r="H141" s="61">
        <f t="shared" si="3"/>
        <v>56.696944190000011</v>
      </c>
      <c r="J141" s="148"/>
      <c r="K141" s="148"/>
      <c r="L141" s="148"/>
    </row>
    <row r="142" spans="1:12" s="60" customFormat="1" ht="12" customHeight="1">
      <c r="A142" s="624"/>
      <c r="B142" s="149" t="s">
        <v>26</v>
      </c>
      <c r="C142" s="68">
        <v>626.83059034999997</v>
      </c>
      <c r="D142" s="68">
        <v>495.39046999999999</v>
      </c>
      <c r="E142" s="150">
        <f t="shared" si="2"/>
        <v>131.44012034999997</v>
      </c>
      <c r="F142" s="68">
        <v>406.81653743999999</v>
      </c>
      <c r="G142" s="68">
        <v>344.31055431999999</v>
      </c>
      <c r="H142" s="68">
        <f t="shared" si="3"/>
        <v>62.505983119999996</v>
      </c>
      <c r="J142" s="148"/>
      <c r="K142" s="148"/>
      <c r="L142" s="148"/>
    </row>
    <row r="143" spans="1:12" s="60" customFormat="1" ht="12" customHeight="1">
      <c r="A143" s="624"/>
      <c r="B143" s="151" t="s">
        <v>27</v>
      </c>
      <c r="C143" s="82">
        <v>543.77123945000005</v>
      </c>
      <c r="D143" s="82">
        <v>417.58208773000001</v>
      </c>
      <c r="E143" s="154">
        <f t="shared" si="2"/>
        <v>126.18915172000004</v>
      </c>
      <c r="F143" s="61">
        <v>388.90326553</v>
      </c>
      <c r="G143" s="82">
        <v>324.50859738000003</v>
      </c>
      <c r="H143" s="82">
        <f t="shared" si="3"/>
        <v>64.394668149999973</v>
      </c>
      <c r="J143" s="148"/>
      <c r="K143" s="148"/>
      <c r="L143" s="148"/>
    </row>
    <row r="144" spans="1:12" s="60" customFormat="1" ht="12" customHeight="1">
      <c r="A144" s="624"/>
      <c r="B144" s="146" t="s">
        <v>28</v>
      </c>
      <c r="C144" s="61">
        <v>629.80012571999998</v>
      </c>
      <c r="D144" s="61">
        <v>493.09808034000002</v>
      </c>
      <c r="E144" s="147">
        <f t="shared" si="2"/>
        <v>136.70204537999996</v>
      </c>
      <c r="F144" s="61">
        <v>289.58556983</v>
      </c>
      <c r="G144" s="61">
        <v>230.97787405</v>
      </c>
      <c r="H144" s="61">
        <f t="shared" si="3"/>
        <v>58.60769578</v>
      </c>
      <c r="J144" s="148"/>
      <c r="K144" s="148"/>
      <c r="L144" s="148"/>
    </row>
    <row r="145" spans="1:12" s="60" customFormat="1" ht="12" customHeight="1">
      <c r="A145" s="624"/>
      <c r="B145" s="149" t="s">
        <v>29</v>
      </c>
      <c r="C145" s="68">
        <v>751.19224782000003</v>
      </c>
      <c r="D145" s="68">
        <v>594.01368183</v>
      </c>
      <c r="E145" s="150">
        <f t="shared" si="2"/>
        <v>157.17856599000004</v>
      </c>
      <c r="F145" s="68">
        <v>413.53071129</v>
      </c>
      <c r="G145" s="68">
        <v>337.06611138</v>
      </c>
      <c r="H145" s="68">
        <f t="shared" si="3"/>
        <v>76.464599910000004</v>
      </c>
      <c r="J145" s="148"/>
      <c r="K145" s="148"/>
      <c r="L145" s="148"/>
    </row>
    <row r="146" spans="1:12" s="60" customFormat="1" ht="12" customHeight="1">
      <c r="A146" s="624"/>
      <c r="B146" s="151" t="s">
        <v>30</v>
      </c>
      <c r="C146" s="82">
        <v>745.17477841000004</v>
      </c>
      <c r="D146" s="82">
        <v>591.67328743999997</v>
      </c>
      <c r="E146" s="154">
        <f t="shared" si="2"/>
        <v>153.50149097000008</v>
      </c>
      <c r="F146" s="61">
        <v>400.55077992999998</v>
      </c>
      <c r="G146" s="82">
        <v>316.04430743</v>
      </c>
      <c r="H146" s="82">
        <f t="shared" si="3"/>
        <v>84.506472499999973</v>
      </c>
      <c r="J146" s="148"/>
      <c r="K146" s="148"/>
      <c r="L146" s="148"/>
    </row>
    <row r="147" spans="1:12" s="60" customFormat="1" ht="12" customHeight="1">
      <c r="A147" s="624"/>
      <c r="B147" s="146" t="s">
        <v>31</v>
      </c>
      <c r="C147" s="61">
        <v>682.39417118999995</v>
      </c>
      <c r="D147" s="61">
        <v>536.01908883999999</v>
      </c>
      <c r="E147" s="147">
        <f t="shared" si="2"/>
        <v>146.37508234999996</v>
      </c>
      <c r="F147" s="61">
        <v>418.15784733999999</v>
      </c>
      <c r="G147" s="61">
        <v>335.26613032</v>
      </c>
      <c r="H147" s="61">
        <f t="shared" si="3"/>
        <v>82.891717019999987</v>
      </c>
      <c r="J147" s="148"/>
      <c r="K147" s="148"/>
      <c r="L147" s="148"/>
    </row>
    <row r="148" spans="1:12" s="60" customFormat="1" ht="12" customHeight="1">
      <c r="A148" s="625"/>
      <c r="B148" s="149" t="s">
        <v>32</v>
      </c>
      <c r="C148" s="68">
        <v>520.01766282000006</v>
      </c>
      <c r="D148" s="68">
        <v>408.78864648000001</v>
      </c>
      <c r="E148" s="150">
        <f t="shared" si="2"/>
        <v>111.22901634000004</v>
      </c>
      <c r="F148" s="68">
        <v>353.55057040000003</v>
      </c>
      <c r="G148" s="68">
        <v>292.73335305000001</v>
      </c>
      <c r="H148" s="68">
        <f t="shared" si="3"/>
        <v>60.817217350000021</v>
      </c>
      <c r="J148" s="148"/>
      <c r="K148" s="148"/>
      <c r="L148" s="148"/>
    </row>
    <row r="149" spans="1:12" s="60" customFormat="1" ht="12" customHeight="1">
      <c r="A149" s="623">
        <v>2011</v>
      </c>
      <c r="B149" s="151" t="s">
        <v>21</v>
      </c>
      <c r="C149" s="82">
        <v>575.92570909000005</v>
      </c>
      <c r="D149" s="82">
        <v>482.00417396</v>
      </c>
      <c r="E149" s="154">
        <f t="shared" si="2"/>
        <v>93.921535130000052</v>
      </c>
      <c r="F149" s="82">
        <v>381.84658295000003</v>
      </c>
      <c r="G149" s="82">
        <v>297.59896685000001</v>
      </c>
      <c r="H149" s="82">
        <f t="shared" si="3"/>
        <v>84.247616100000016</v>
      </c>
      <c r="J149" s="148"/>
      <c r="K149" s="148"/>
      <c r="L149" s="148"/>
    </row>
    <row r="150" spans="1:12" s="60" customFormat="1" ht="12" customHeight="1">
      <c r="A150" s="624"/>
      <c r="B150" s="146" t="s">
        <v>22</v>
      </c>
      <c r="C150" s="61">
        <v>642.80071533</v>
      </c>
      <c r="D150" s="61">
        <v>499.07385253000001</v>
      </c>
      <c r="E150" s="147">
        <f t="shared" si="2"/>
        <v>143.72686279999999</v>
      </c>
      <c r="F150" s="61">
        <v>403.91928539000003</v>
      </c>
      <c r="G150" s="61">
        <v>332.45926064999998</v>
      </c>
      <c r="H150" s="61">
        <f t="shared" si="3"/>
        <v>71.460024740000051</v>
      </c>
      <c r="J150" s="148"/>
      <c r="K150" s="148"/>
      <c r="L150" s="148"/>
    </row>
    <row r="151" spans="1:12" s="60" customFormat="1" ht="12" customHeight="1">
      <c r="A151" s="624"/>
      <c r="B151" s="149" t="s">
        <v>23</v>
      </c>
      <c r="C151" s="68">
        <v>797.75895907999995</v>
      </c>
      <c r="D151" s="68">
        <v>627.66018177000001</v>
      </c>
      <c r="E151" s="150">
        <f t="shared" si="2"/>
        <v>170.09877730999995</v>
      </c>
      <c r="F151" s="68">
        <v>546.84940706999998</v>
      </c>
      <c r="G151" s="68">
        <v>470.81515245000003</v>
      </c>
      <c r="H151" s="68">
        <f t="shared" si="3"/>
        <v>76.034254619999956</v>
      </c>
      <c r="J151" s="148"/>
      <c r="K151" s="148"/>
      <c r="L151" s="148"/>
    </row>
    <row r="152" spans="1:12" s="60" customFormat="1" ht="12" customHeight="1">
      <c r="A152" s="624"/>
      <c r="B152" s="151" t="s">
        <v>24</v>
      </c>
      <c r="C152" s="82">
        <v>715.36694711999996</v>
      </c>
      <c r="D152" s="82">
        <v>528.91735734999997</v>
      </c>
      <c r="E152" s="154">
        <f t="shared" si="2"/>
        <v>186.44958976999999</v>
      </c>
      <c r="F152" s="82">
        <v>456.35418535999997</v>
      </c>
      <c r="G152" s="82">
        <v>378.68129475000001</v>
      </c>
      <c r="H152" s="82">
        <f t="shared" si="3"/>
        <v>77.672890609999968</v>
      </c>
      <c r="J152" s="148"/>
      <c r="K152" s="148"/>
      <c r="L152" s="148"/>
    </row>
    <row r="153" spans="1:12" s="60" customFormat="1" ht="12" customHeight="1">
      <c r="A153" s="624"/>
      <c r="B153" s="146" t="s">
        <v>25</v>
      </c>
      <c r="C153" s="61">
        <v>772.70408281000005</v>
      </c>
      <c r="D153" s="61">
        <v>559.49816642999997</v>
      </c>
      <c r="E153" s="147">
        <f t="shared" si="2"/>
        <v>213.20591638000008</v>
      </c>
      <c r="F153" s="61">
        <v>516.30035447</v>
      </c>
      <c r="G153" s="61">
        <v>446.23864228000002</v>
      </c>
      <c r="H153" s="61">
        <f t="shared" si="3"/>
        <v>70.06171218999998</v>
      </c>
      <c r="J153" s="148"/>
      <c r="K153" s="148"/>
      <c r="L153" s="148"/>
    </row>
    <row r="154" spans="1:12" s="60" customFormat="1" ht="12" customHeight="1">
      <c r="A154" s="624"/>
      <c r="B154" s="149" t="s">
        <v>26</v>
      </c>
      <c r="C154" s="68">
        <v>873.91594229999998</v>
      </c>
      <c r="D154" s="68">
        <v>710.32758884999998</v>
      </c>
      <c r="E154" s="150">
        <f t="shared" si="2"/>
        <v>163.58835345</v>
      </c>
      <c r="F154" s="68">
        <v>481.87617266000001</v>
      </c>
      <c r="G154" s="68">
        <v>402.71429239999998</v>
      </c>
      <c r="H154" s="68">
        <f t="shared" si="3"/>
        <v>79.161880260000032</v>
      </c>
      <c r="J154" s="148"/>
      <c r="K154" s="148"/>
      <c r="L154" s="148"/>
    </row>
    <row r="155" spans="1:12" s="60" customFormat="1" ht="12" customHeight="1">
      <c r="A155" s="624"/>
      <c r="B155" s="151" t="s">
        <v>27</v>
      </c>
      <c r="C155" s="82">
        <v>609.75601329999995</v>
      </c>
      <c r="D155" s="82">
        <v>483.72702382</v>
      </c>
      <c r="E155" s="154">
        <f t="shared" si="2"/>
        <v>126.02898947999995</v>
      </c>
      <c r="F155" s="61">
        <v>388.56045849999998</v>
      </c>
      <c r="G155" s="82">
        <v>328.94415448000001</v>
      </c>
      <c r="H155" s="82">
        <f t="shared" si="3"/>
        <v>59.616304019999973</v>
      </c>
      <c r="J155" s="148"/>
      <c r="K155" s="148"/>
      <c r="L155" s="148"/>
    </row>
    <row r="156" spans="1:12" s="60" customFormat="1" ht="12" customHeight="1">
      <c r="A156" s="624"/>
      <c r="B156" s="146" t="s">
        <v>28</v>
      </c>
      <c r="C156" s="61">
        <v>580.21916725999995</v>
      </c>
      <c r="D156" s="61">
        <v>462.67981550000002</v>
      </c>
      <c r="E156" s="147">
        <f t="shared" si="2"/>
        <v>117.53935175999993</v>
      </c>
      <c r="F156" s="61">
        <v>331.51465119</v>
      </c>
      <c r="G156" s="61">
        <v>264.44152113000001</v>
      </c>
      <c r="H156" s="61">
        <f t="shared" si="3"/>
        <v>67.073130059999983</v>
      </c>
      <c r="J156" s="148"/>
      <c r="K156" s="148"/>
      <c r="L156" s="148"/>
    </row>
    <row r="157" spans="1:12" s="60" customFormat="1" ht="12" customHeight="1">
      <c r="A157" s="624"/>
      <c r="B157" s="149" t="s">
        <v>29</v>
      </c>
      <c r="C157" s="68">
        <v>828.05125504</v>
      </c>
      <c r="D157" s="68">
        <v>683.46545743000001</v>
      </c>
      <c r="E157" s="150">
        <f t="shared" si="2"/>
        <v>144.58579760999999</v>
      </c>
      <c r="F157" s="68">
        <v>474.01385146000001</v>
      </c>
      <c r="G157" s="68">
        <v>399.48424534999998</v>
      </c>
      <c r="H157" s="68">
        <f t="shared" si="3"/>
        <v>74.529606110000032</v>
      </c>
      <c r="J157" s="148"/>
      <c r="K157" s="148"/>
      <c r="L157" s="148"/>
    </row>
    <row r="158" spans="1:12" s="60" customFormat="1" ht="12" customHeight="1">
      <c r="A158" s="624"/>
      <c r="B158" s="151" t="s">
        <v>30</v>
      </c>
      <c r="C158" s="82">
        <v>706.70741863000001</v>
      </c>
      <c r="D158" s="82">
        <v>548.76644859999999</v>
      </c>
      <c r="E158" s="154">
        <f t="shared" si="2"/>
        <v>157.94097003000002</v>
      </c>
      <c r="F158" s="82">
        <v>527.58511610999994</v>
      </c>
      <c r="G158" s="82">
        <v>462.63935784</v>
      </c>
      <c r="H158" s="82">
        <f t="shared" si="3"/>
        <v>64.945758269999942</v>
      </c>
      <c r="J158" s="148"/>
      <c r="K158" s="148"/>
      <c r="L158" s="148"/>
    </row>
    <row r="159" spans="1:12" s="60" customFormat="1" ht="12" customHeight="1">
      <c r="A159" s="624"/>
      <c r="B159" s="146" t="s">
        <v>31</v>
      </c>
      <c r="C159" s="61">
        <v>698.49609110999995</v>
      </c>
      <c r="D159" s="61">
        <v>567.98460046000002</v>
      </c>
      <c r="E159" s="147">
        <f t="shared" si="2"/>
        <v>130.51149064999993</v>
      </c>
      <c r="F159" s="61">
        <v>475.30839752000003</v>
      </c>
      <c r="G159" s="61">
        <v>407.28549558999998</v>
      </c>
      <c r="H159" s="61">
        <f t="shared" si="3"/>
        <v>68.022901930000046</v>
      </c>
      <c r="J159" s="148"/>
      <c r="K159" s="148"/>
      <c r="L159" s="148"/>
    </row>
    <row r="160" spans="1:12" s="60" customFormat="1" ht="12" customHeight="1">
      <c r="A160" s="625"/>
      <c r="B160" s="149" t="s">
        <v>32</v>
      </c>
      <c r="C160" s="68">
        <v>500.65405251999999</v>
      </c>
      <c r="D160" s="68">
        <v>366.17363763999998</v>
      </c>
      <c r="E160" s="150">
        <f t="shared" si="2"/>
        <v>134.48041488000001</v>
      </c>
      <c r="F160" s="68">
        <v>377.30316441000002</v>
      </c>
      <c r="G160" s="68">
        <v>326.53625692000003</v>
      </c>
      <c r="H160" s="68">
        <f t="shared" si="3"/>
        <v>50.766907489999994</v>
      </c>
      <c r="J160" s="148"/>
      <c r="K160" s="148"/>
      <c r="L160" s="148"/>
    </row>
    <row r="161" spans="1:12" s="60" customFormat="1" ht="12" customHeight="1">
      <c r="A161" s="623">
        <v>2012</v>
      </c>
      <c r="B161" s="151" t="s">
        <v>21</v>
      </c>
      <c r="C161" s="82">
        <v>567.95235328000001</v>
      </c>
      <c r="D161" s="82">
        <v>434.57434303999997</v>
      </c>
      <c r="E161" s="154">
        <f t="shared" si="2"/>
        <v>133.37801024000004</v>
      </c>
      <c r="F161" s="82">
        <v>440.51865931999998</v>
      </c>
      <c r="G161" s="82">
        <v>363.39934784000002</v>
      </c>
      <c r="H161" s="82">
        <f t="shared" si="3"/>
        <v>77.119311479999965</v>
      </c>
      <c r="J161" s="148"/>
      <c r="K161" s="148"/>
      <c r="L161" s="148"/>
    </row>
    <row r="162" spans="1:12" s="60" customFormat="1" ht="12" customHeight="1">
      <c r="A162" s="624"/>
      <c r="B162" s="146" t="s">
        <v>22</v>
      </c>
      <c r="C162" s="61">
        <v>653.35554354999999</v>
      </c>
      <c r="D162" s="61">
        <v>492.37333007000001</v>
      </c>
      <c r="E162" s="147">
        <f t="shared" si="2"/>
        <v>160.98221347999998</v>
      </c>
      <c r="F162" s="61">
        <v>472.03160518999999</v>
      </c>
      <c r="G162" s="61">
        <v>405.45124994000003</v>
      </c>
      <c r="H162" s="61">
        <f t="shared" si="3"/>
        <v>66.580355249999968</v>
      </c>
      <c r="J162" s="148"/>
      <c r="K162" s="148"/>
      <c r="L162" s="148"/>
    </row>
    <row r="163" spans="1:12" s="60" customFormat="1" ht="12" customHeight="1">
      <c r="A163" s="624"/>
      <c r="B163" s="149" t="s">
        <v>23</v>
      </c>
      <c r="C163" s="68">
        <v>630.58583367000006</v>
      </c>
      <c r="D163" s="68">
        <v>469.76761882</v>
      </c>
      <c r="E163" s="150">
        <f t="shared" si="2"/>
        <v>160.81821485000006</v>
      </c>
      <c r="F163" s="68">
        <v>432.17168314999998</v>
      </c>
      <c r="G163" s="68">
        <v>361.77891253000001</v>
      </c>
      <c r="H163" s="68">
        <f t="shared" si="3"/>
        <v>70.392770619999965</v>
      </c>
      <c r="J163" s="148"/>
      <c r="K163" s="148"/>
      <c r="L163" s="148"/>
    </row>
    <row r="164" spans="1:12" s="60" customFormat="1" ht="12" customHeight="1">
      <c r="A164" s="624"/>
      <c r="B164" s="151" t="s">
        <v>24</v>
      </c>
      <c r="C164" s="82">
        <v>545.79402168000001</v>
      </c>
      <c r="D164" s="82">
        <v>379.90295133000001</v>
      </c>
      <c r="E164" s="154">
        <f t="shared" si="2"/>
        <v>165.89107035000001</v>
      </c>
      <c r="F164" s="82">
        <v>345.27688434999999</v>
      </c>
      <c r="G164" s="82">
        <v>287.28594915000002</v>
      </c>
      <c r="H164" s="82">
        <f t="shared" si="3"/>
        <v>57.990935199999967</v>
      </c>
      <c r="J164" s="148"/>
      <c r="K164" s="148"/>
      <c r="L164" s="148"/>
    </row>
    <row r="165" spans="1:12" s="60" customFormat="1" ht="12" customHeight="1">
      <c r="A165" s="624"/>
      <c r="B165" s="146" t="s">
        <v>25</v>
      </c>
      <c r="C165" s="61">
        <v>667.24586936000003</v>
      </c>
      <c r="D165" s="61">
        <v>503.25484086</v>
      </c>
      <c r="E165" s="147">
        <f t="shared" si="2"/>
        <v>163.99102850000003</v>
      </c>
      <c r="F165" s="61">
        <v>386.58450620999997</v>
      </c>
      <c r="G165" s="61">
        <v>311.98612708000002</v>
      </c>
      <c r="H165" s="61">
        <f t="shared" si="3"/>
        <v>74.598379129999955</v>
      </c>
      <c r="J165" s="148"/>
      <c r="K165" s="148"/>
      <c r="L165" s="148"/>
    </row>
    <row r="166" spans="1:12" s="60" customFormat="1" ht="12" customHeight="1">
      <c r="A166" s="624"/>
      <c r="B166" s="149" t="s">
        <v>26</v>
      </c>
      <c r="C166" s="68">
        <v>688.98954067</v>
      </c>
      <c r="D166" s="68">
        <v>484.12932101000001</v>
      </c>
      <c r="E166" s="150">
        <f t="shared" si="2"/>
        <v>204.86021965999998</v>
      </c>
      <c r="F166" s="68">
        <v>384.01671234999998</v>
      </c>
      <c r="G166" s="68">
        <v>314.94863015999999</v>
      </c>
      <c r="H166" s="68">
        <f t="shared" si="3"/>
        <v>69.068082189999984</v>
      </c>
      <c r="J166" s="148"/>
      <c r="K166" s="148"/>
      <c r="L166" s="148"/>
    </row>
    <row r="167" spans="1:12" s="60" customFormat="1" ht="12" customHeight="1">
      <c r="A167" s="624"/>
      <c r="B167" s="151" t="s">
        <v>27</v>
      </c>
      <c r="C167" s="82">
        <v>572.53565782999999</v>
      </c>
      <c r="D167" s="82">
        <v>410.26381269000001</v>
      </c>
      <c r="E167" s="154">
        <f t="shared" si="2"/>
        <v>162.27184513999998</v>
      </c>
      <c r="F167" s="61">
        <v>330.38425797000002</v>
      </c>
      <c r="G167" s="82">
        <v>268.45051382999998</v>
      </c>
      <c r="H167" s="82">
        <f t="shared" si="3"/>
        <v>61.933744140000044</v>
      </c>
      <c r="J167" s="148"/>
      <c r="K167" s="148"/>
      <c r="L167" s="148"/>
    </row>
    <row r="168" spans="1:12" s="60" customFormat="1" ht="12" customHeight="1">
      <c r="A168" s="624"/>
      <c r="B168" s="146" t="s">
        <v>28</v>
      </c>
      <c r="C168" s="61">
        <v>471.17192662000002</v>
      </c>
      <c r="D168" s="61">
        <v>325.05790354999999</v>
      </c>
      <c r="E168" s="147">
        <f t="shared" si="2"/>
        <v>146.11402307000003</v>
      </c>
      <c r="F168" s="61">
        <v>215.56488499</v>
      </c>
      <c r="G168" s="61">
        <v>166.83385100999999</v>
      </c>
      <c r="H168" s="61">
        <f t="shared" si="3"/>
        <v>48.731033980000007</v>
      </c>
      <c r="J168" s="148"/>
      <c r="K168" s="165"/>
      <c r="L168" s="148"/>
    </row>
    <row r="169" spans="1:12" s="60" customFormat="1" ht="12" customHeight="1">
      <c r="A169" s="624"/>
      <c r="B169" s="149" t="s">
        <v>29</v>
      </c>
      <c r="C169" s="68">
        <v>606.85825407000004</v>
      </c>
      <c r="D169" s="68">
        <v>459.99695286999997</v>
      </c>
      <c r="E169" s="150">
        <f t="shared" si="2"/>
        <v>146.86130120000007</v>
      </c>
      <c r="F169" s="68">
        <v>352.68204694999997</v>
      </c>
      <c r="G169" s="68">
        <v>293.24283478000001</v>
      </c>
      <c r="H169" s="68">
        <f t="shared" si="3"/>
        <v>59.439212169999962</v>
      </c>
      <c r="J169" s="165"/>
      <c r="K169" s="165"/>
      <c r="L169" s="148"/>
    </row>
    <row r="170" spans="1:12" s="60" customFormat="1" ht="12" customHeight="1">
      <c r="A170" s="624"/>
      <c r="B170" s="151" t="s">
        <v>30</v>
      </c>
      <c r="C170" s="82">
        <v>688.14627881000001</v>
      </c>
      <c r="D170" s="82">
        <v>496.81487500999998</v>
      </c>
      <c r="E170" s="154">
        <f t="shared" ref="E170:E233" si="4">C170-D170</f>
        <v>191.33140380000003</v>
      </c>
      <c r="F170" s="82">
        <v>342.41891064999999</v>
      </c>
      <c r="G170" s="82">
        <v>272.19230199999998</v>
      </c>
      <c r="H170" s="82">
        <f t="shared" ref="H170:H233" si="5">F170-G170</f>
        <v>70.226608650000003</v>
      </c>
      <c r="J170" s="148"/>
      <c r="K170" s="148"/>
      <c r="L170" s="148"/>
    </row>
    <row r="171" spans="1:12" s="60" customFormat="1" ht="12" customHeight="1">
      <c r="A171" s="624"/>
      <c r="B171" s="146" t="s">
        <v>31</v>
      </c>
      <c r="C171" s="61">
        <v>676.77759177999997</v>
      </c>
      <c r="D171" s="61">
        <v>545.97777888999997</v>
      </c>
      <c r="E171" s="147">
        <f t="shared" si="4"/>
        <v>130.79981289</v>
      </c>
      <c r="F171" s="61">
        <v>347.08030306000001</v>
      </c>
      <c r="G171" s="61">
        <v>280.86039449999998</v>
      </c>
      <c r="H171" s="61">
        <f t="shared" si="5"/>
        <v>66.219908560000022</v>
      </c>
      <c r="J171" s="148"/>
      <c r="K171" s="148"/>
      <c r="L171" s="148"/>
    </row>
    <row r="172" spans="1:12" s="60" customFormat="1" ht="12" customHeight="1">
      <c r="A172" s="625"/>
      <c r="B172" s="149" t="s">
        <v>32</v>
      </c>
      <c r="C172" s="68">
        <v>467.60962017999998</v>
      </c>
      <c r="D172" s="68">
        <v>353.97887864</v>
      </c>
      <c r="E172" s="150">
        <f t="shared" si="4"/>
        <v>113.63074153999997</v>
      </c>
      <c r="F172" s="68">
        <v>276.49283661999999</v>
      </c>
      <c r="G172" s="68">
        <v>219.20428598999999</v>
      </c>
      <c r="H172" s="68">
        <f t="shared" si="5"/>
        <v>57.288550630000003</v>
      </c>
      <c r="J172" s="148"/>
      <c r="K172" s="148"/>
      <c r="L172" s="148"/>
    </row>
    <row r="173" spans="1:12" s="60" customFormat="1" ht="12" customHeight="1">
      <c r="A173" s="623">
        <v>2013</v>
      </c>
      <c r="B173" s="151" t="s">
        <v>21</v>
      </c>
      <c r="C173" s="82">
        <v>561.90971229000002</v>
      </c>
      <c r="D173" s="82">
        <v>436.83628698000001</v>
      </c>
      <c r="E173" s="154">
        <f t="shared" si="4"/>
        <v>125.07342531</v>
      </c>
      <c r="F173" s="82">
        <v>324.99445909999997</v>
      </c>
      <c r="G173" s="82">
        <v>258.85757461999998</v>
      </c>
      <c r="H173" s="82">
        <f t="shared" si="5"/>
        <v>66.136884479999992</v>
      </c>
      <c r="J173" s="148"/>
      <c r="K173" s="148"/>
      <c r="L173" s="148"/>
    </row>
    <row r="174" spans="1:12" s="60" customFormat="1" ht="12" customHeight="1">
      <c r="A174" s="624"/>
      <c r="B174" s="146" t="s">
        <v>22</v>
      </c>
      <c r="C174" s="61">
        <v>645.97362955000006</v>
      </c>
      <c r="D174" s="61">
        <v>462.92033867999999</v>
      </c>
      <c r="E174" s="147">
        <f t="shared" si="4"/>
        <v>183.05329087000007</v>
      </c>
      <c r="F174" s="61">
        <v>335.94141157000001</v>
      </c>
      <c r="G174" s="61">
        <v>282.64682405999997</v>
      </c>
      <c r="H174" s="61">
        <f t="shared" si="5"/>
        <v>53.294587510000042</v>
      </c>
      <c r="J174" s="148"/>
      <c r="K174" s="148"/>
      <c r="L174" s="148"/>
    </row>
    <row r="175" spans="1:12" s="60" customFormat="1" ht="12" customHeight="1">
      <c r="A175" s="624"/>
      <c r="B175" s="149" t="s">
        <v>23</v>
      </c>
      <c r="C175" s="68">
        <v>617.14841650999995</v>
      </c>
      <c r="D175" s="68">
        <v>419.79551075000001</v>
      </c>
      <c r="E175" s="150">
        <f t="shared" si="4"/>
        <v>197.35290575999994</v>
      </c>
      <c r="F175" s="68">
        <v>337.02361008999998</v>
      </c>
      <c r="G175" s="68">
        <v>270.66239146999999</v>
      </c>
      <c r="H175" s="68">
        <f t="shared" si="5"/>
        <v>66.361218619999988</v>
      </c>
      <c r="J175" s="148"/>
      <c r="K175" s="148"/>
      <c r="L175" s="148"/>
    </row>
    <row r="176" spans="1:12" s="60" customFormat="1" ht="12" customHeight="1">
      <c r="A176" s="624"/>
      <c r="B176" s="151" t="s">
        <v>24</v>
      </c>
      <c r="C176" s="82">
        <v>592.06833208</v>
      </c>
      <c r="D176" s="82">
        <v>415.27194851000002</v>
      </c>
      <c r="E176" s="154">
        <f t="shared" si="4"/>
        <v>176.79638356999999</v>
      </c>
      <c r="F176" s="82">
        <v>321.27519832000002</v>
      </c>
      <c r="G176" s="82">
        <v>254.69331127999999</v>
      </c>
      <c r="H176" s="82">
        <f t="shared" si="5"/>
        <v>66.581887040000026</v>
      </c>
      <c r="J176" s="148"/>
      <c r="K176" s="148"/>
      <c r="L176" s="148"/>
    </row>
    <row r="177" spans="1:12" s="60" customFormat="1" ht="12" customHeight="1">
      <c r="A177" s="624"/>
      <c r="B177" s="146" t="s">
        <v>25</v>
      </c>
      <c r="C177" s="61">
        <v>665.17948019000005</v>
      </c>
      <c r="D177" s="61">
        <v>485.80187042</v>
      </c>
      <c r="E177" s="147">
        <f t="shared" si="4"/>
        <v>179.37760977000005</v>
      </c>
      <c r="F177" s="61">
        <v>329.57146358</v>
      </c>
      <c r="G177" s="61">
        <v>263.67167273000001</v>
      </c>
      <c r="H177" s="61">
        <f t="shared" si="5"/>
        <v>65.899790849999988</v>
      </c>
      <c r="J177" s="148"/>
      <c r="K177" s="148"/>
      <c r="L177" s="148"/>
    </row>
    <row r="178" spans="1:12" s="60" customFormat="1" ht="12" customHeight="1">
      <c r="A178" s="624"/>
      <c r="B178" s="149" t="s">
        <v>26</v>
      </c>
      <c r="C178" s="68">
        <v>719.05316381</v>
      </c>
      <c r="D178" s="68">
        <v>475.29955790999998</v>
      </c>
      <c r="E178" s="150">
        <f t="shared" si="4"/>
        <v>243.75360590000003</v>
      </c>
      <c r="F178" s="68">
        <v>350.39410282</v>
      </c>
      <c r="G178" s="68">
        <v>294.26382252000002</v>
      </c>
      <c r="H178" s="68">
        <f t="shared" si="5"/>
        <v>56.130280299999981</v>
      </c>
      <c r="J178" s="148"/>
      <c r="K178" s="148"/>
      <c r="L178" s="148"/>
    </row>
    <row r="179" spans="1:12" s="60" customFormat="1" ht="12" customHeight="1">
      <c r="A179" s="624"/>
      <c r="B179" s="151" t="s">
        <v>27</v>
      </c>
      <c r="C179" s="61">
        <v>588.73304203999999</v>
      </c>
      <c r="D179" s="82">
        <v>390.43777397000002</v>
      </c>
      <c r="E179" s="154">
        <f t="shared" si="4"/>
        <v>198.29526806999996</v>
      </c>
      <c r="F179" s="61">
        <v>297.34613043000002</v>
      </c>
      <c r="G179" s="82">
        <v>241.09891655999999</v>
      </c>
      <c r="H179" s="82">
        <f t="shared" si="5"/>
        <v>56.247213870000024</v>
      </c>
      <c r="J179" s="148"/>
      <c r="K179" s="148"/>
      <c r="L179" s="148"/>
    </row>
    <row r="180" spans="1:12" s="60" customFormat="1" ht="12" customHeight="1">
      <c r="A180" s="624"/>
      <c r="B180" s="146" t="s">
        <v>28</v>
      </c>
      <c r="C180" s="61">
        <v>570.23023201000001</v>
      </c>
      <c r="D180" s="61">
        <v>380.58377356</v>
      </c>
      <c r="E180" s="147">
        <f t="shared" si="4"/>
        <v>189.64645845000001</v>
      </c>
      <c r="F180" s="61">
        <v>220.82861758000001</v>
      </c>
      <c r="G180" s="61">
        <v>166.44461820000001</v>
      </c>
      <c r="H180" s="61">
        <f t="shared" si="5"/>
        <v>54.383999380000006</v>
      </c>
      <c r="J180" s="148"/>
      <c r="K180" s="165"/>
      <c r="L180" s="148"/>
    </row>
    <row r="181" spans="1:12" s="60" customFormat="1" ht="12" customHeight="1">
      <c r="A181" s="624"/>
      <c r="B181" s="149" t="s">
        <v>29</v>
      </c>
      <c r="C181" s="68">
        <v>674.06077861999995</v>
      </c>
      <c r="D181" s="68">
        <v>519.38784201999999</v>
      </c>
      <c r="E181" s="150">
        <f t="shared" si="4"/>
        <v>154.67293659999996</v>
      </c>
      <c r="F181" s="68">
        <v>373.32205226999997</v>
      </c>
      <c r="G181" s="68">
        <v>302.01935428000002</v>
      </c>
      <c r="H181" s="68">
        <f t="shared" si="5"/>
        <v>71.302697989999956</v>
      </c>
      <c r="J181" s="165"/>
      <c r="K181" s="165"/>
      <c r="L181" s="148"/>
    </row>
    <row r="182" spans="1:12" s="60" customFormat="1" ht="12" customHeight="1">
      <c r="A182" s="624"/>
      <c r="B182" s="151" t="s">
        <v>30</v>
      </c>
      <c r="C182" s="61">
        <v>750.21869084000002</v>
      </c>
      <c r="D182" s="82">
        <v>551.91426845000001</v>
      </c>
      <c r="E182" s="154">
        <f t="shared" si="4"/>
        <v>198.30442239000001</v>
      </c>
      <c r="F182" s="82">
        <v>390.33929812999997</v>
      </c>
      <c r="G182" s="82">
        <v>314.18207609000001</v>
      </c>
      <c r="H182" s="82">
        <f t="shared" si="5"/>
        <v>76.157222039999965</v>
      </c>
      <c r="J182" s="148"/>
      <c r="K182" s="148"/>
      <c r="L182" s="148"/>
    </row>
    <row r="183" spans="1:12" s="60" customFormat="1" ht="12" customHeight="1">
      <c r="A183" s="624"/>
      <c r="B183" s="146" t="s">
        <v>31</v>
      </c>
      <c r="C183" s="61">
        <v>605.82852572000002</v>
      </c>
      <c r="D183" s="61">
        <v>464.92923244000002</v>
      </c>
      <c r="E183" s="147">
        <f t="shared" si="4"/>
        <v>140.89929327999999</v>
      </c>
      <c r="F183" s="61">
        <v>339.60652633000001</v>
      </c>
      <c r="G183" s="61">
        <v>277.99444996</v>
      </c>
      <c r="H183" s="61">
        <f t="shared" si="5"/>
        <v>61.612076370000011</v>
      </c>
      <c r="J183" s="148"/>
      <c r="K183" s="148"/>
      <c r="L183" s="148"/>
    </row>
    <row r="184" spans="1:12" s="60" customFormat="1" ht="12" customHeight="1">
      <c r="A184" s="625"/>
      <c r="B184" s="149" t="s">
        <v>32</v>
      </c>
      <c r="C184" s="68">
        <v>457.75415026000002</v>
      </c>
      <c r="D184" s="68">
        <v>332.87185388</v>
      </c>
      <c r="E184" s="150">
        <f t="shared" si="4"/>
        <v>124.88229638000001</v>
      </c>
      <c r="F184" s="68">
        <v>297.99975918000001</v>
      </c>
      <c r="G184" s="68">
        <v>237.81509224000001</v>
      </c>
      <c r="H184" s="68">
        <f t="shared" si="5"/>
        <v>60.18466694</v>
      </c>
      <c r="J184" s="148"/>
      <c r="K184" s="148"/>
      <c r="L184" s="148"/>
    </row>
    <row r="185" spans="1:12" s="60" customFormat="1" ht="12" customHeight="1">
      <c r="A185" s="623">
        <v>2014</v>
      </c>
      <c r="B185" s="151" t="s">
        <v>21</v>
      </c>
      <c r="C185" s="61">
        <v>612.18867272</v>
      </c>
      <c r="D185" s="82">
        <v>477.19747765</v>
      </c>
      <c r="E185" s="154">
        <f t="shared" si="4"/>
        <v>134.99119507</v>
      </c>
      <c r="F185" s="82">
        <v>332.59427880999999</v>
      </c>
      <c r="G185" s="82">
        <v>264.84414249000002</v>
      </c>
      <c r="H185" s="82">
        <f t="shared" si="5"/>
        <v>67.750136319999967</v>
      </c>
      <c r="J185" s="148"/>
      <c r="K185" s="166"/>
      <c r="L185" s="148"/>
    </row>
    <row r="186" spans="1:12" s="60" customFormat="1" ht="12" customHeight="1">
      <c r="A186" s="624"/>
      <c r="B186" s="146" t="s">
        <v>22</v>
      </c>
      <c r="C186" s="61">
        <v>711.90493262999996</v>
      </c>
      <c r="D186" s="61">
        <v>497.77716192000003</v>
      </c>
      <c r="E186" s="147">
        <f t="shared" si="4"/>
        <v>214.12777070999994</v>
      </c>
      <c r="F186" s="61">
        <v>339.75444907000002</v>
      </c>
      <c r="G186" s="61">
        <v>281.07428446</v>
      </c>
      <c r="H186" s="61">
        <f t="shared" si="5"/>
        <v>58.68016461000002</v>
      </c>
      <c r="J186" s="148"/>
      <c r="K186" s="166"/>
      <c r="L186" s="148"/>
    </row>
    <row r="187" spans="1:12" s="60" customFormat="1" ht="12" customHeight="1">
      <c r="A187" s="624"/>
      <c r="B187" s="149" t="s">
        <v>23</v>
      </c>
      <c r="C187" s="68">
        <v>688.57558090999999</v>
      </c>
      <c r="D187" s="68">
        <v>483.97356858000001</v>
      </c>
      <c r="E187" s="150">
        <f t="shared" si="4"/>
        <v>204.60201232999998</v>
      </c>
      <c r="F187" s="68">
        <v>369.18432317999998</v>
      </c>
      <c r="G187" s="68">
        <v>303.75120215999999</v>
      </c>
      <c r="H187" s="68">
        <f t="shared" si="5"/>
        <v>65.433121019999987</v>
      </c>
      <c r="J187" s="148"/>
      <c r="K187" s="166"/>
      <c r="L187" s="148"/>
    </row>
    <row r="188" spans="1:12" s="60" customFormat="1" ht="12" customHeight="1">
      <c r="A188" s="624"/>
      <c r="B188" s="151" t="s">
        <v>24</v>
      </c>
      <c r="C188" s="61">
        <v>716.90182754</v>
      </c>
      <c r="D188" s="82">
        <v>462.31161665000002</v>
      </c>
      <c r="E188" s="154">
        <f t="shared" si="4"/>
        <v>254.59021088999998</v>
      </c>
      <c r="F188" s="82">
        <v>342.87334027000003</v>
      </c>
      <c r="G188" s="82">
        <v>280.35669572</v>
      </c>
      <c r="H188" s="82">
        <f t="shared" si="5"/>
        <v>62.516644550000024</v>
      </c>
      <c r="J188" s="148"/>
      <c r="K188" s="166"/>
      <c r="L188" s="148"/>
    </row>
    <row r="189" spans="1:12" s="60" customFormat="1" ht="12" customHeight="1">
      <c r="A189" s="624"/>
      <c r="B189" s="146" t="s">
        <v>25</v>
      </c>
      <c r="C189" s="61">
        <v>685.33015626999997</v>
      </c>
      <c r="D189" s="61">
        <v>507.30645269000001</v>
      </c>
      <c r="E189" s="147">
        <f t="shared" si="4"/>
        <v>178.02370357999996</v>
      </c>
      <c r="F189" s="61">
        <v>390.62155265000001</v>
      </c>
      <c r="G189" s="61">
        <v>321.12430783999997</v>
      </c>
      <c r="H189" s="61">
        <f t="shared" si="5"/>
        <v>69.497244810000041</v>
      </c>
      <c r="J189" s="148"/>
      <c r="K189" s="166"/>
      <c r="L189" s="148"/>
    </row>
    <row r="190" spans="1:12" s="60" customFormat="1" ht="12" customHeight="1">
      <c r="A190" s="624"/>
      <c r="B190" s="149" t="s">
        <v>26</v>
      </c>
      <c r="C190" s="68">
        <v>720.17586687999994</v>
      </c>
      <c r="D190" s="68">
        <v>503.61016790000002</v>
      </c>
      <c r="E190" s="150">
        <f t="shared" si="4"/>
        <v>216.56569897999992</v>
      </c>
      <c r="F190" s="68">
        <v>392.23181435999999</v>
      </c>
      <c r="G190" s="68">
        <v>314.37615056999999</v>
      </c>
      <c r="H190" s="68">
        <f t="shared" si="5"/>
        <v>77.855663789999994</v>
      </c>
      <c r="J190" s="148"/>
      <c r="K190" s="166"/>
      <c r="L190" s="148"/>
    </row>
    <row r="191" spans="1:12" s="60" customFormat="1" ht="12" customHeight="1">
      <c r="A191" s="624"/>
      <c r="B191" s="151" t="s">
        <v>27</v>
      </c>
      <c r="C191" s="61">
        <v>735.34235049999995</v>
      </c>
      <c r="D191" s="82">
        <v>518.41043488000003</v>
      </c>
      <c r="E191" s="154">
        <f t="shared" si="4"/>
        <v>216.93191561999993</v>
      </c>
      <c r="F191" s="61">
        <v>342.02839756999998</v>
      </c>
      <c r="G191" s="82">
        <v>270.56052431000001</v>
      </c>
      <c r="H191" s="82">
        <f t="shared" si="5"/>
        <v>71.467873259999976</v>
      </c>
      <c r="J191" s="148"/>
      <c r="K191" s="166"/>
      <c r="L191" s="148"/>
    </row>
    <row r="192" spans="1:12" s="60" customFormat="1" ht="12" customHeight="1">
      <c r="A192" s="624"/>
      <c r="B192" s="146" t="s">
        <v>28</v>
      </c>
      <c r="C192" s="61">
        <v>475.63060959000001</v>
      </c>
      <c r="D192" s="61">
        <v>339.00246241999997</v>
      </c>
      <c r="E192" s="147">
        <f t="shared" si="4"/>
        <v>136.62814717000003</v>
      </c>
      <c r="F192" s="61">
        <v>217.09923175</v>
      </c>
      <c r="G192" s="61">
        <v>155.48460534</v>
      </c>
      <c r="H192" s="61">
        <f t="shared" si="5"/>
        <v>61.61462641</v>
      </c>
      <c r="J192" s="148"/>
      <c r="K192" s="166"/>
      <c r="L192" s="148"/>
    </row>
    <row r="193" spans="1:12" s="60" customFormat="1" ht="12" customHeight="1">
      <c r="A193" s="624"/>
      <c r="B193" s="149" t="s">
        <v>29</v>
      </c>
      <c r="C193" s="68">
        <v>804.87036716</v>
      </c>
      <c r="D193" s="68">
        <v>592.72710829000005</v>
      </c>
      <c r="E193" s="150">
        <f t="shared" si="4"/>
        <v>212.14325886999995</v>
      </c>
      <c r="F193" s="68">
        <v>386.70278318999999</v>
      </c>
      <c r="G193" s="68">
        <v>315.10398930000002</v>
      </c>
      <c r="H193" s="68">
        <f t="shared" si="5"/>
        <v>71.598793889999968</v>
      </c>
      <c r="J193" s="165"/>
      <c r="K193" s="166"/>
      <c r="L193" s="148"/>
    </row>
    <row r="194" spans="1:12" s="60" customFormat="1" ht="12" customHeight="1">
      <c r="A194" s="624"/>
      <c r="B194" s="151" t="s">
        <v>30</v>
      </c>
      <c r="C194" s="61">
        <v>758.91819899999996</v>
      </c>
      <c r="D194" s="82">
        <v>538.74586342999999</v>
      </c>
      <c r="E194" s="154">
        <f t="shared" si="4"/>
        <v>220.17233556999997</v>
      </c>
      <c r="F194" s="82">
        <v>407.01332517999998</v>
      </c>
      <c r="G194" s="82">
        <v>329.45750142000003</v>
      </c>
      <c r="H194" s="82">
        <f t="shared" si="5"/>
        <v>77.555823759999953</v>
      </c>
      <c r="J194" s="148"/>
      <c r="K194" s="166"/>
      <c r="L194" s="148"/>
    </row>
    <row r="195" spans="1:12" s="60" customFormat="1" ht="12" customHeight="1">
      <c r="A195" s="624"/>
      <c r="B195" s="146" t="s">
        <v>31</v>
      </c>
      <c r="C195" s="61">
        <v>684.71961299999998</v>
      </c>
      <c r="D195" s="61">
        <v>480.92337364999997</v>
      </c>
      <c r="E195" s="147">
        <f t="shared" si="4"/>
        <v>203.79623935000001</v>
      </c>
      <c r="F195" s="61">
        <v>358.13826090999999</v>
      </c>
      <c r="G195" s="61">
        <v>291.76220456999999</v>
      </c>
      <c r="H195" s="61">
        <f t="shared" si="5"/>
        <v>66.376056339999991</v>
      </c>
      <c r="J195" s="148"/>
      <c r="K195" s="166"/>
      <c r="L195" s="148"/>
    </row>
    <row r="196" spans="1:12" s="60" customFormat="1" ht="12" customHeight="1">
      <c r="A196" s="625"/>
      <c r="B196" s="149" t="s">
        <v>32</v>
      </c>
      <c r="C196" s="68">
        <v>546.54103765000002</v>
      </c>
      <c r="D196" s="68">
        <v>341.59650728000003</v>
      </c>
      <c r="E196" s="150">
        <f t="shared" si="4"/>
        <v>204.94453037</v>
      </c>
      <c r="F196" s="68">
        <v>285.14166669000002</v>
      </c>
      <c r="G196" s="68">
        <v>218.30117028000001</v>
      </c>
      <c r="H196" s="68">
        <f t="shared" si="5"/>
        <v>66.840496410000014</v>
      </c>
      <c r="J196" s="148"/>
      <c r="K196" s="166"/>
      <c r="L196" s="148"/>
    </row>
    <row r="197" spans="1:12" s="60" customFormat="1" ht="12" customHeight="1">
      <c r="A197" s="623">
        <v>2015</v>
      </c>
      <c r="B197" s="46" t="s">
        <v>21</v>
      </c>
      <c r="C197" s="155">
        <v>659.84264586999996</v>
      </c>
      <c r="D197" s="61">
        <v>495.27199144999997</v>
      </c>
      <c r="E197" s="147">
        <f t="shared" si="4"/>
        <v>164.57065441999998</v>
      </c>
      <c r="F197" s="61">
        <v>343.54078722999998</v>
      </c>
      <c r="G197" s="61">
        <v>272.83708781000001</v>
      </c>
      <c r="H197" s="61">
        <f t="shared" si="5"/>
        <v>70.703699419999964</v>
      </c>
      <c r="J197" s="148"/>
      <c r="K197" s="148"/>
      <c r="L197" s="148"/>
    </row>
    <row r="198" spans="1:12" s="60" customFormat="1" ht="12" customHeight="1">
      <c r="A198" s="624"/>
      <c r="B198" s="46" t="s">
        <v>22</v>
      </c>
      <c r="C198" s="155">
        <v>751.35114164000004</v>
      </c>
      <c r="D198" s="61">
        <v>535.00458565999998</v>
      </c>
      <c r="E198" s="147">
        <f t="shared" si="4"/>
        <v>216.34655598000006</v>
      </c>
      <c r="F198" s="61">
        <v>383.59927263999998</v>
      </c>
      <c r="G198" s="61">
        <v>316.33066803999998</v>
      </c>
      <c r="H198" s="61">
        <f t="shared" si="5"/>
        <v>67.268604600000003</v>
      </c>
      <c r="J198" s="148"/>
      <c r="K198" s="21"/>
      <c r="L198" s="148"/>
    </row>
    <row r="199" spans="1:12" s="60" customFormat="1" ht="12" customHeight="1">
      <c r="A199" s="624"/>
      <c r="B199" s="65" t="s">
        <v>23</v>
      </c>
      <c r="C199" s="156">
        <v>777.60197061999997</v>
      </c>
      <c r="D199" s="68">
        <v>551.52258496000002</v>
      </c>
      <c r="E199" s="150">
        <f t="shared" si="4"/>
        <v>226.07938565999996</v>
      </c>
      <c r="F199" s="68">
        <v>405.59007607000001</v>
      </c>
      <c r="G199" s="68">
        <v>325.94885499999998</v>
      </c>
      <c r="H199" s="68">
        <f t="shared" si="5"/>
        <v>79.641221070000029</v>
      </c>
      <c r="J199" s="148"/>
      <c r="K199" s="21"/>
      <c r="L199" s="148"/>
    </row>
    <row r="200" spans="1:12" s="60" customFormat="1" ht="12" customHeight="1">
      <c r="A200" s="624"/>
      <c r="B200" s="79" t="s">
        <v>24</v>
      </c>
      <c r="C200" s="82">
        <v>727.66452202000005</v>
      </c>
      <c r="D200" s="82">
        <v>517.12147459000005</v>
      </c>
      <c r="E200" s="154">
        <f t="shared" si="4"/>
        <v>210.54304743</v>
      </c>
      <c r="F200" s="82">
        <v>345.38254549999999</v>
      </c>
      <c r="G200" s="82">
        <v>275.22421736000001</v>
      </c>
      <c r="H200" s="82">
        <f t="shared" si="5"/>
        <v>70.158328139999981</v>
      </c>
      <c r="J200" s="148"/>
      <c r="K200" s="21"/>
      <c r="L200" s="148"/>
    </row>
    <row r="201" spans="1:12" s="60" customFormat="1" ht="12" customHeight="1">
      <c r="A201" s="624"/>
      <c r="B201" s="46" t="s">
        <v>25</v>
      </c>
      <c r="C201" s="61">
        <v>799.84490097000003</v>
      </c>
      <c r="D201" s="61">
        <v>600.91405684999995</v>
      </c>
      <c r="E201" s="147">
        <f t="shared" si="4"/>
        <v>198.93084412000007</v>
      </c>
      <c r="F201" s="61">
        <v>404.44256582000003</v>
      </c>
      <c r="G201" s="61">
        <v>333.63121726999998</v>
      </c>
      <c r="H201" s="61">
        <f t="shared" si="5"/>
        <v>70.811348550000048</v>
      </c>
      <c r="J201" s="148"/>
      <c r="K201" s="21"/>
      <c r="L201" s="148"/>
    </row>
    <row r="202" spans="1:12" s="60" customFormat="1" ht="12" customHeight="1">
      <c r="A202" s="624"/>
      <c r="B202" s="65" t="s">
        <v>26</v>
      </c>
      <c r="C202" s="68">
        <v>873.49641680000002</v>
      </c>
      <c r="D202" s="68">
        <v>631.98348076000002</v>
      </c>
      <c r="E202" s="150">
        <f t="shared" si="4"/>
        <v>241.51293604</v>
      </c>
      <c r="F202" s="68">
        <v>428.41558698</v>
      </c>
      <c r="G202" s="68">
        <v>354.83185588999999</v>
      </c>
      <c r="H202" s="68">
        <f t="shared" si="5"/>
        <v>73.583731090000015</v>
      </c>
      <c r="J202" s="148"/>
      <c r="K202" s="21"/>
      <c r="L202" s="148"/>
    </row>
    <row r="203" spans="1:12" s="60" customFormat="1" ht="12" customHeight="1">
      <c r="A203" s="624"/>
      <c r="B203" s="46" t="s">
        <v>27</v>
      </c>
      <c r="C203" s="61">
        <v>690.28439304000005</v>
      </c>
      <c r="D203" s="61">
        <v>475.32114753000002</v>
      </c>
      <c r="E203" s="147">
        <f t="shared" si="4"/>
        <v>214.96324551000004</v>
      </c>
      <c r="F203" s="61">
        <v>370.53262826000002</v>
      </c>
      <c r="G203" s="61">
        <v>300.07567122</v>
      </c>
      <c r="H203" s="61">
        <f t="shared" si="5"/>
        <v>70.45695704000002</v>
      </c>
      <c r="J203" s="148"/>
      <c r="K203" s="21"/>
      <c r="L203" s="148"/>
    </row>
    <row r="204" spans="1:12" s="60" customFormat="1" ht="12" customHeight="1">
      <c r="A204" s="624"/>
      <c r="B204" s="46" t="s">
        <v>28</v>
      </c>
      <c r="C204" s="61">
        <v>480.89216570000002</v>
      </c>
      <c r="D204" s="61">
        <v>346.07255085000003</v>
      </c>
      <c r="E204" s="147">
        <f t="shared" si="4"/>
        <v>134.81961484999999</v>
      </c>
      <c r="F204" s="61">
        <v>261.95495463999998</v>
      </c>
      <c r="G204" s="61">
        <v>198.03746164</v>
      </c>
      <c r="H204" s="61">
        <f t="shared" si="5"/>
        <v>63.917492999999979</v>
      </c>
      <c r="J204" s="148"/>
      <c r="K204" s="21"/>
      <c r="L204" s="148"/>
    </row>
    <row r="205" spans="1:12" s="60" customFormat="1" ht="12" customHeight="1">
      <c r="A205" s="624"/>
      <c r="B205" s="65" t="s">
        <v>29</v>
      </c>
      <c r="C205" s="68">
        <v>706.31057391000002</v>
      </c>
      <c r="D205" s="68">
        <v>551.46745921000002</v>
      </c>
      <c r="E205" s="150">
        <f t="shared" si="4"/>
        <v>154.8431147</v>
      </c>
      <c r="F205" s="68">
        <v>450.48975337000002</v>
      </c>
      <c r="G205" s="68">
        <v>369.11865256999999</v>
      </c>
      <c r="H205" s="68">
        <f t="shared" si="5"/>
        <v>81.371100800000022</v>
      </c>
      <c r="J205" s="148"/>
      <c r="K205" s="21"/>
      <c r="L205" s="148"/>
    </row>
    <row r="206" spans="1:12" s="60" customFormat="1" ht="12" customHeight="1">
      <c r="A206" s="624"/>
      <c r="B206" s="46" t="s">
        <v>30</v>
      </c>
      <c r="C206" s="61">
        <v>752.81902206999996</v>
      </c>
      <c r="D206" s="61">
        <v>558.19432965999999</v>
      </c>
      <c r="E206" s="147">
        <f t="shared" si="4"/>
        <v>194.62469240999997</v>
      </c>
      <c r="F206" s="61">
        <v>440.58100660999997</v>
      </c>
      <c r="G206" s="61">
        <v>359.06909411999999</v>
      </c>
      <c r="H206" s="61">
        <f t="shared" si="5"/>
        <v>81.511912489999986</v>
      </c>
      <c r="J206" s="148"/>
      <c r="K206" s="21"/>
      <c r="L206" s="148"/>
    </row>
    <row r="207" spans="1:12" s="60" customFormat="1" ht="12" customHeight="1">
      <c r="A207" s="624"/>
      <c r="B207" s="46" t="s">
        <v>31</v>
      </c>
      <c r="C207" s="61">
        <v>729.52937397000005</v>
      </c>
      <c r="D207" s="61">
        <v>528.31838732999995</v>
      </c>
      <c r="E207" s="147">
        <f t="shared" si="4"/>
        <v>201.2109866400001</v>
      </c>
      <c r="F207" s="61">
        <v>414.62438744999997</v>
      </c>
      <c r="G207" s="61">
        <v>336.13750693999998</v>
      </c>
      <c r="H207" s="61">
        <f t="shared" si="5"/>
        <v>78.486880509999992</v>
      </c>
      <c r="J207" s="148"/>
      <c r="K207" s="21"/>
      <c r="L207" s="148"/>
    </row>
    <row r="208" spans="1:12" s="60" customFormat="1" ht="12" customHeight="1">
      <c r="A208" s="625"/>
      <c r="B208" s="65" t="s">
        <v>32</v>
      </c>
      <c r="C208" s="68">
        <v>590.08941683</v>
      </c>
      <c r="D208" s="68">
        <v>363.55888872999998</v>
      </c>
      <c r="E208" s="150">
        <f t="shared" si="4"/>
        <v>226.53052810000003</v>
      </c>
      <c r="F208" s="68">
        <v>329.05023237</v>
      </c>
      <c r="G208" s="68">
        <v>259.53128483</v>
      </c>
      <c r="H208" s="68">
        <f t="shared" si="5"/>
        <v>69.518947539999999</v>
      </c>
      <c r="J208" s="148"/>
      <c r="K208" s="21"/>
      <c r="L208" s="148"/>
    </row>
    <row r="209" spans="1:12" s="60" customFormat="1" ht="12" customHeight="1">
      <c r="A209" s="623">
        <v>2016</v>
      </c>
      <c r="B209" s="46" t="s">
        <v>21</v>
      </c>
      <c r="C209" s="61">
        <v>596.16999999999996</v>
      </c>
      <c r="D209" s="61">
        <v>419.25</v>
      </c>
      <c r="E209" s="147">
        <f t="shared" si="4"/>
        <v>176.91999999999996</v>
      </c>
      <c r="F209" s="61">
        <v>346.82</v>
      </c>
      <c r="G209" s="61">
        <v>270.36</v>
      </c>
      <c r="H209" s="61">
        <f t="shared" si="5"/>
        <v>76.45999999999998</v>
      </c>
      <c r="J209" s="148"/>
      <c r="K209" s="412"/>
      <c r="L209" s="148"/>
    </row>
    <row r="210" spans="1:12" s="60" customFormat="1" ht="12" customHeight="1">
      <c r="A210" s="624"/>
      <c r="B210" s="46" t="s">
        <v>22</v>
      </c>
      <c r="C210" s="61">
        <v>689.03</v>
      </c>
      <c r="D210" s="61">
        <v>515.91999999999996</v>
      </c>
      <c r="E210" s="147">
        <f t="shared" si="4"/>
        <v>173.11</v>
      </c>
      <c r="F210" s="61">
        <v>400.94</v>
      </c>
      <c r="G210" s="61">
        <v>322.45999999999998</v>
      </c>
      <c r="H210" s="61">
        <f t="shared" si="5"/>
        <v>78.480000000000018</v>
      </c>
      <c r="J210" s="148"/>
      <c r="K210" s="412"/>
      <c r="L210" s="148"/>
    </row>
    <row r="211" spans="1:12" s="60" customFormat="1" ht="12" customHeight="1">
      <c r="A211" s="624"/>
      <c r="B211" s="65" t="s">
        <v>23</v>
      </c>
      <c r="C211" s="68">
        <v>723.86</v>
      </c>
      <c r="D211" s="68">
        <v>524.88</v>
      </c>
      <c r="E211" s="150">
        <f t="shared" si="4"/>
        <v>198.98000000000002</v>
      </c>
      <c r="F211" s="68">
        <v>373.46</v>
      </c>
      <c r="G211" s="68">
        <v>302.04000000000002</v>
      </c>
      <c r="H211" s="68">
        <f t="shared" si="5"/>
        <v>71.419999999999959</v>
      </c>
      <c r="J211" s="148"/>
      <c r="K211" s="412"/>
      <c r="L211" s="148"/>
    </row>
    <row r="212" spans="1:12" s="60" customFormat="1" ht="12" customHeight="1">
      <c r="A212" s="624"/>
      <c r="B212" s="46" t="s">
        <v>24</v>
      </c>
      <c r="C212" s="61">
        <v>782.03</v>
      </c>
      <c r="D212" s="61">
        <v>543.92999999999995</v>
      </c>
      <c r="E212" s="147">
        <f t="shared" si="4"/>
        <v>238.10000000000002</v>
      </c>
      <c r="F212" s="61">
        <v>430.01</v>
      </c>
      <c r="G212" s="61">
        <v>356.91</v>
      </c>
      <c r="H212" s="61">
        <f t="shared" si="5"/>
        <v>73.099999999999966</v>
      </c>
      <c r="J212" s="148"/>
      <c r="K212" s="412"/>
      <c r="L212" s="148"/>
    </row>
    <row r="213" spans="1:12" s="60" customFormat="1" ht="12" customHeight="1">
      <c r="A213" s="624"/>
      <c r="B213" s="46" t="s">
        <v>25</v>
      </c>
      <c r="C213" s="61">
        <v>875.85</v>
      </c>
      <c r="D213" s="61">
        <v>593.21</v>
      </c>
      <c r="E213" s="147">
        <f t="shared" si="4"/>
        <v>282.64</v>
      </c>
      <c r="F213" s="61">
        <v>431.98</v>
      </c>
      <c r="G213" s="61">
        <v>357.46</v>
      </c>
      <c r="H213" s="61">
        <f t="shared" si="5"/>
        <v>74.520000000000039</v>
      </c>
      <c r="J213" s="148"/>
      <c r="K213" s="412"/>
      <c r="L213" s="148"/>
    </row>
    <row r="214" spans="1:12" s="60" customFormat="1" ht="12" customHeight="1">
      <c r="A214" s="624"/>
      <c r="B214" s="65" t="s">
        <v>26</v>
      </c>
      <c r="C214" s="68">
        <v>800.37</v>
      </c>
      <c r="D214" s="68">
        <v>556.27</v>
      </c>
      <c r="E214" s="150">
        <f t="shared" si="4"/>
        <v>244.10000000000002</v>
      </c>
      <c r="F214" s="68">
        <v>427.78</v>
      </c>
      <c r="G214" s="68">
        <v>343.51</v>
      </c>
      <c r="H214" s="68">
        <f t="shared" si="5"/>
        <v>84.269999999999982</v>
      </c>
      <c r="J214" s="148"/>
      <c r="K214" s="412"/>
      <c r="L214" s="148"/>
    </row>
    <row r="215" spans="1:12" s="60" customFormat="1" ht="12" customHeight="1">
      <c r="A215" s="624"/>
      <c r="B215" s="46" t="s">
        <v>27</v>
      </c>
      <c r="C215" s="61">
        <v>527.26</v>
      </c>
      <c r="D215" s="61">
        <v>336.57</v>
      </c>
      <c r="E215" s="147">
        <f t="shared" si="4"/>
        <v>190.69</v>
      </c>
      <c r="F215" s="61">
        <v>265.72000000000003</v>
      </c>
      <c r="G215" s="61">
        <v>202.26</v>
      </c>
      <c r="H215" s="61">
        <f t="shared" si="5"/>
        <v>63.460000000000036</v>
      </c>
      <c r="J215" s="148"/>
      <c r="K215" s="412"/>
      <c r="L215" s="148"/>
    </row>
    <row r="216" spans="1:12" s="60" customFormat="1" ht="12" customHeight="1">
      <c r="A216" s="624"/>
      <c r="B216" s="46" t="s">
        <v>28</v>
      </c>
      <c r="C216" s="61">
        <v>642.05999999999995</v>
      </c>
      <c r="D216" s="61">
        <v>453.05</v>
      </c>
      <c r="E216" s="147">
        <f t="shared" si="4"/>
        <v>189.00999999999993</v>
      </c>
      <c r="F216" s="61">
        <v>345.28</v>
      </c>
      <c r="G216" s="61">
        <v>263.95999999999998</v>
      </c>
      <c r="H216" s="61">
        <f t="shared" si="5"/>
        <v>81.319999999999993</v>
      </c>
      <c r="J216" s="148"/>
      <c r="K216" s="412"/>
      <c r="L216" s="148"/>
    </row>
    <row r="217" spans="1:12" s="60" customFormat="1" ht="12" customHeight="1">
      <c r="A217" s="624"/>
      <c r="B217" s="65" t="s">
        <v>29</v>
      </c>
      <c r="C217" s="68">
        <v>728.99</v>
      </c>
      <c r="D217" s="68">
        <v>539.11</v>
      </c>
      <c r="E217" s="150">
        <f t="shared" si="4"/>
        <v>189.88</v>
      </c>
      <c r="F217" s="68">
        <v>395.55</v>
      </c>
      <c r="G217" s="68">
        <v>309.7</v>
      </c>
      <c r="H217" s="68">
        <f t="shared" si="5"/>
        <v>85.850000000000023</v>
      </c>
      <c r="J217" s="148"/>
      <c r="K217" s="412"/>
      <c r="L217" s="148"/>
    </row>
    <row r="218" spans="1:12" s="60" customFormat="1" ht="12" customHeight="1">
      <c r="A218" s="624"/>
      <c r="B218" s="46" t="s">
        <v>30</v>
      </c>
      <c r="C218" s="61">
        <v>743.45</v>
      </c>
      <c r="D218" s="61">
        <v>530.37</v>
      </c>
      <c r="E218" s="147">
        <f t="shared" si="4"/>
        <v>213.08000000000004</v>
      </c>
      <c r="F218" s="61">
        <v>396.66</v>
      </c>
      <c r="G218" s="61">
        <v>318.83</v>
      </c>
      <c r="H218" s="61">
        <f t="shared" si="5"/>
        <v>77.830000000000041</v>
      </c>
      <c r="J218" s="148"/>
      <c r="K218" s="412"/>
      <c r="L218" s="148"/>
    </row>
    <row r="219" spans="1:12" s="60" customFormat="1" ht="12" customHeight="1">
      <c r="A219" s="624"/>
      <c r="B219" s="46" t="s">
        <v>31</v>
      </c>
      <c r="C219" s="61">
        <v>764.81</v>
      </c>
      <c r="D219" s="61">
        <v>541.61</v>
      </c>
      <c r="E219" s="147">
        <f t="shared" si="4"/>
        <v>223.19999999999993</v>
      </c>
      <c r="F219" s="61">
        <v>421.36</v>
      </c>
      <c r="G219" s="61">
        <v>331.55</v>
      </c>
      <c r="H219" s="61">
        <f t="shared" si="5"/>
        <v>89.81</v>
      </c>
      <c r="J219" s="148"/>
      <c r="K219" s="412"/>
      <c r="L219" s="148"/>
    </row>
    <row r="220" spans="1:12" s="60" customFormat="1" ht="12" customHeight="1">
      <c r="A220" s="625"/>
      <c r="B220" s="65" t="s">
        <v>32</v>
      </c>
      <c r="C220" s="68">
        <v>563.34</v>
      </c>
      <c r="D220" s="68">
        <v>358.25</v>
      </c>
      <c r="E220" s="150">
        <f t="shared" si="4"/>
        <v>205.09000000000003</v>
      </c>
      <c r="F220" s="68">
        <v>306.75</v>
      </c>
      <c r="G220" s="68">
        <v>233.15</v>
      </c>
      <c r="H220" s="68">
        <f t="shared" si="5"/>
        <v>73.599999999999994</v>
      </c>
      <c r="J220" s="148"/>
      <c r="K220" s="412"/>
      <c r="L220" s="148"/>
    </row>
    <row r="221" spans="1:12" s="60" customFormat="1" ht="12" customHeight="1">
      <c r="A221" s="623">
        <v>2017</v>
      </c>
      <c r="B221" s="46" t="s">
        <v>21</v>
      </c>
      <c r="C221" s="82">
        <v>664.79955356000005</v>
      </c>
      <c r="D221" s="61">
        <v>494.56690866999998</v>
      </c>
      <c r="E221" s="147">
        <f t="shared" si="4"/>
        <v>170.23264489000007</v>
      </c>
      <c r="F221" s="61">
        <v>378.81511014</v>
      </c>
      <c r="G221" s="61">
        <v>293.24049991999999</v>
      </c>
      <c r="H221" s="61">
        <f t="shared" si="5"/>
        <v>85.574610220000011</v>
      </c>
      <c r="J221" s="148"/>
      <c r="K221" s="167"/>
      <c r="L221" s="148"/>
    </row>
    <row r="222" spans="1:12" s="60" customFormat="1" ht="12" customHeight="1">
      <c r="A222" s="624"/>
      <c r="B222" s="46" t="s">
        <v>22</v>
      </c>
      <c r="C222" s="61">
        <v>705.38165790999994</v>
      </c>
      <c r="D222" s="61">
        <v>523.63853443000005</v>
      </c>
      <c r="E222" s="147">
        <f t="shared" si="4"/>
        <v>181.74312347999989</v>
      </c>
      <c r="F222" s="61">
        <v>395.83402640000003</v>
      </c>
      <c r="G222" s="61">
        <v>318.59103714999998</v>
      </c>
      <c r="H222" s="61">
        <f t="shared" si="5"/>
        <v>77.242989250000051</v>
      </c>
      <c r="J222" s="148"/>
      <c r="K222" s="353"/>
      <c r="L222" s="148"/>
    </row>
    <row r="223" spans="1:12" s="60" customFormat="1" ht="12" customHeight="1">
      <c r="A223" s="624"/>
      <c r="B223" s="65" t="s">
        <v>23</v>
      </c>
      <c r="C223" s="68">
        <v>797.12722971999995</v>
      </c>
      <c r="D223" s="68">
        <v>596.43503066999995</v>
      </c>
      <c r="E223" s="150">
        <f t="shared" si="4"/>
        <v>200.69219905</v>
      </c>
      <c r="F223" s="68">
        <v>437.40066404999999</v>
      </c>
      <c r="G223" s="68">
        <v>349.85948533999999</v>
      </c>
      <c r="H223" s="68">
        <f t="shared" si="5"/>
        <v>87.541178709999997</v>
      </c>
      <c r="J223" s="148"/>
      <c r="K223" s="353"/>
      <c r="L223" s="148"/>
    </row>
    <row r="224" spans="1:12" s="60" customFormat="1" ht="12" customHeight="1">
      <c r="A224" s="624"/>
      <c r="B224" s="46" t="s">
        <v>24</v>
      </c>
      <c r="C224" s="61">
        <v>633.07227406000004</v>
      </c>
      <c r="D224" s="61">
        <v>482.83777201999999</v>
      </c>
      <c r="E224" s="147">
        <f t="shared" si="4"/>
        <v>150.23450204000005</v>
      </c>
      <c r="F224" s="61">
        <v>387.31381504000001</v>
      </c>
      <c r="G224" s="61">
        <v>306.04268287000002</v>
      </c>
      <c r="H224" s="61">
        <f t="shared" si="5"/>
        <v>81.271132169999987</v>
      </c>
      <c r="J224" s="148"/>
      <c r="K224" s="353"/>
      <c r="L224" s="148"/>
    </row>
    <row r="225" spans="1:14" s="60" customFormat="1" ht="12" customHeight="1">
      <c r="A225" s="624"/>
      <c r="B225" s="46" t="s">
        <v>25</v>
      </c>
      <c r="C225" s="61">
        <v>762.70385725999995</v>
      </c>
      <c r="D225" s="61">
        <v>580.09656354000003</v>
      </c>
      <c r="E225" s="147">
        <f t="shared" si="4"/>
        <v>182.60729371999992</v>
      </c>
      <c r="F225" s="61">
        <v>454.30893718999999</v>
      </c>
      <c r="G225" s="61">
        <v>356.66592846999998</v>
      </c>
      <c r="H225" s="61">
        <f t="shared" si="5"/>
        <v>97.643008720000012</v>
      </c>
      <c r="J225" s="148"/>
      <c r="K225" s="353"/>
      <c r="L225" s="148"/>
    </row>
    <row r="226" spans="1:14" s="60" customFormat="1" ht="12" customHeight="1">
      <c r="A226" s="624"/>
      <c r="B226" s="65" t="s">
        <v>26</v>
      </c>
      <c r="C226" s="61">
        <v>846.48631292000005</v>
      </c>
      <c r="D226" s="68">
        <v>568.08979486999999</v>
      </c>
      <c r="E226" s="150">
        <f t="shared" si="4"/>
        <v>278.39651805000005</v>
      </c>
      <c r="F226" s="68">
        <v>378.44706033</v>
      </c>
      <c r="G226" s="68">
        <v>293.54341841000002</v>
      </c>
      <c r="H226" s="68">
        <f t="shared" si="5"/>
        <v>84.903641919999984</v>
      </c>
      <c r="J226" s="148"/>
      <c r="K226" s="353"/>
      <c r="L226" s="148"/>
    </row>
    <row r="227" spans="1:14" s="60" customFormat="1" ht="12" customHeight="1">
      <c r="A227" s="624"/>
      <c r="B227" s="46" t="s">
        <v>27</v>
      </c>
      <c r="C227" s="82">
        <v>508.77647519999999</v>
      </c>
      <c r="D227" s="61">
        <v>319.22595910000001</v>
      </c>
      <c r="E227" s="147">
        <f t="shared" si="4"/>
        <v>189.55051609999998</v>
      </c>
      <c r="F227" s="61">
        <v>279.28035434999998</v>
      </c>
      <c r="G227" s="61">
        <v>206.90704034999999</v>
      </c>
      <c r="H227" s="61">
        <f t="shared" si="5"/>
        <v>72.373313999999993</v>
      </c>
      <c r="J227" s="148"/>
      <c r="K227" s="353"/>
      <c r="L227" s="148"/>
    </row>
    <row r="228" spans="1:14" s="60" customFormat="1" ht="12" customHeight="1">
      <c r="A228" s="624"/>
      <c r="B228" s="46" t="s">
        <v>28</v>
      </c>
      <c r="C228" s="61">
        <v>502.62248190000003</v>
      </c>
      <c r="D228" s="61">
        <v>303.18930820000003</v>
      </c>
      <c r="E228" s="147">
        <f t="shared" si="4"/>
        <v>199.4331737</v>
      </c>
      <c r="F228" s="61">
        <v>250.71343970000001</v>
      </c>
      <c r="G228" s="61">
        <v>167.9956301</v>
      </c>
      <c r="H228" s="61">
        <f t="shared" si="5"/>
        <v>82.71780960000001</v>
      </c>
      <c r="J228" s="148"/>
      <c r="K228" s="353"/>
      <c r="L228" s="148"/>
    </row>
    <row r="229" spans="1:14" s="60" customFormat="1" ht="12" customHeight="1">
      <c r="A229" s="624"/>
      <c r="B229" s="65" t="s">
        <v>29</v>
      </c>
      <c r="C229" s="68">
        <v>589.96515017000002</v>
      </c>
      <c r="D229" s="68">
        <v>407.16470501999999</v>
      </c>
      <c r="E229" s="150">
        <f t="shared" si="4"/>
        <v>182.80044515000003</v>
      </c>
      <c r="F229" s="68">
        <v>380.18763527999999</v>
      </c>
      <c r="G229" s="68">
        <v>280.44586056999998</v>
      </c>
      <c r="H229" s="68">
        <f t="shared" si="5"/>
        <v>99.741774710000016</v>
      </c>
      <c r="J229" s="148"/>
      <c r="K229" s="353"/>
      <c r="L229" s="148"/>
    </row>
    <row r="230" spans="1:14" s="60" customFormat="1" ht="12" customHeight="1">
      <c r="A230" s="624"/>
      <c r="B230" s="46" t="s">
        <v>30</v>
      </c>
      <c r="C230" s="82">
        <v>749.63766156999998</v>
      </c>
      <c r="D230" s="61">
        <v>432.68914454999998</v>
      </c>
      <c r="E230" s="147">
        <f t="shared" si="4"/>
        <v>316.94851702</v>
      </c>
      <c r="F230" s="61">
        <v>393.06473216000001</v>
      </c>
      <c r="G230" s="61">
        <v>289.24858952</v>
      </c>
      <c r="H230" s="61">
        <f t="shared" si="5"/>
        <v>103.81614264000001</v>
      </c>
      <c r="J230" s="148"/>
      <c r="K230" s="353"/>
      <c r="L230" s="349"/>
    </row>
    <row r="231" spans="1:14" s="60" customFormat="1" ht="12" customHeight="1">
      <c r="A231" s="624"/>
      <c r="B231" s="46" t="s">
        <v>31</v>
      </c>
      <c r="C231" s="61">
        <v>758.22518100000002</v>
      </c>
      <c r="D231" s="61">
        <v>558.60041712999998</v>
      </c>
      <c r="E231" s="147">
        <f t="shared" si="4"/>
        <v>199.62476387000004</v>
      </c>
      <c r="F231" s="61">
        <v>392.13757747</v>
      </c>
      <c r="G231" s="61">
        <v>297.55767572000002</v>
      </c>
      <c r="H231" s="61">
        <f t="shared" si="5"/>
        <v>94.579901749999976</v>
      </c>
      <c r="J231" s="148"/>
      <c r="K231" s="353"/>
      <c r="L231" s="349"/>
    </row>
    <row r="232" spans="1:14" s="60" customFormat="1" ht="12" customHeight="1">
      <c r="A232" s="625"/>
      <c r="B232" s="65" t="s">
        <v>32</v>
      </c>
      <c r="C232" s="68">
        <v>587.11748066999996</v>
      </c>
      <c r="D232" s="68">
        <v>399.73311309000002</v>
      </c>
      <c r="E232" s="150">
        <f t="shared" si="4"/>
        <v>187.38436757999995</v>
      </c>
      <c r="F232" s="68">
        <v>341.72332985999998</v>
      </c>
      <c r="G232" s="68">
        <v>261.45110591000002</v>
      </c>
      <c r="H232" s="68">
        <f t="shared" si="5"/>
        <v>80.272223949999955</v>
      </c>
      <c r="J232" s="148"/>
      <c r="K232" s="148"/>
      <c r="L232" s="349"/>
    </row>
    <row r="233" spans="1:14" s="60" customFormat="1" ht="12" customHeight="1">
      <c r="A233" s="623">
        <v>2018</v>
      </c>
      <c r="B233" s="46" t="s">
        <v>21</v>
      </c>
      <c r="C233" s="82">
        <v>701.69706583000004</v>
      </c>
      <c r="D233" s="61">
        <v>501.29345561999997</v>
      </c>
      <c r="E233" s="147">
        <f t="shared" si="4"/>
        <v>200.40361021000007</v>
      </c>
      <c r="F233" s="82">
        <v>386.98761889000002</v>
      </c>
      <c r="G233" s="61">
        <v>285.16003975000001</v>
      </c>
      <c r="H233" s="61">
        <f t="shared" si="5"/>
        <v>101.82757914000001</v>
      </c>
      <c r="J233" s="148"/>
      <c r="K233" s="167"/>
      <c r="L233" s="389"/>
      <c r="N233" s="390"/>
    </row>
    <row r="234" spans="1:14" s="60" customFormat="1" ht="12" customHeight="1">
      <c r="A234" s="624"/>
      <c r="B234" s="46" t="s">
        <v>22</v>
      </c>
      <c r="C234" s="61">
        <v>782.66107132000002</v>
      </c>
      <c r="D234" s="61">
        <v>557.00667478000003</v>
      </c>
      <c r="E234" s="147">
        <f t="shared" ref="E234:E278" si="6">C234-D234</f>
        <v>225.65439653999999</v>
      </c>
      <c r="F234" s="61">
        <v>417.36032361999997</v>
      </c>
      <c r="G234" s="61">
        <v>330.57371717000001</v>
      </c>
      <c r="H234" s="61">
        <f t="shared" ref="H234:H306" si="7">F234-G234</f>
        <v>86.786606449999965</v>
      </c>
      <c r="J234" s="148"/>
      <c r="K234" s="355"/>
      <c r="L234" s="389"/>
      <c r="N234" s="390"/>
    </row>
    <row r="235" spans="1:14" s="60" customFormat="1" ht="12" customHeight="1">
      <c r="A235" s="624"/>
      <c r="B235" s="65" t="s">
        <v>23</v>
      </c>
      <c r="C235" s="68">
        <v>809.92053129999999</v>
      </c>
      <c r="D235" s="68">
        <v>589.34234371000002</v>
      </c>
      <c r="E235" s="150">
        <f t="shared" si="6"/>
        <v>220.57818758999997</v>
      </c>
      <c r="F235" s="68">
        <v>446.29968432999999</v>
      </c>
      <c r="G235" s="68">
        <v>353.44713820999999</v>
      </c>
      <c r="H235" s="68">
        <f t="shared" si="7"/>
        <v>92.85254612</v>
      </c>
      <c r="J235" s="148"/>
      <c r="K235" s="355"/>
      <c r="L235" s="389"/>
      <c r="N235" s="390"/>
    </row>
    <row r="236" spans="1:14" s="60" customFormat="1" ht="12" customHeight="1">
      <c r="A236" s="624"/>
      <c r="B236" s="46" t="s">
        <v>24</v>
      </c>
      <c r="C236" s="61">
        <v>784.92939294999996</v>
      </c>
      <c r="D236" s="61">
        <v>579.04248323000002</v>
      </c>
      <c r="E236" s="147">
        <f t="shared" si="6"/>
        <v>205.88690971999995</v>
      </c>
      <c r="F236" s="61">
        <v>437.98154149999999</v>
      </c>
      <c r="G236" s="61">
        <v>343.66608323000003</v>
      </c>
      <c r="H236" s="61">
        <f t="shared" si="7"/>
        <v>94.315458269999965</v>
      </c>
      <c r="J236" s="148"/>
      <c r="K236" s="355"/>
      <c r="L236" s="389"/>
      <c r="N236" s="390"/>
    </row>
    <row r="237" spans="1:14" s="60" customFormat="1" ht="12" customHeight="1">
      <c r="A237" s="624"/>
      <c r="B237" s="46" t="s">
        <v>25</v>
      </c>
      <c r="C237" s="61">
        <v>891.3241362</v>
      </c>
      <c r="D237" s="61">
        <v>659.32651056999998</v>
      </c>
      <c r="E237" s="147">
        <f t="shared" si="6"/>
        <v>231.99762563000002</v>
      </c>
      <c r="F237" s="61">
        <v>462.29348126999997</v>
      </c>
      <c r="G237" s="61">
        <v>356.73531858000001</v>
      </c>
      <c r="H237" s="61">
        <f t="shared" si="7"/>
        <v>105.55816268999996</v>
      </c>
      <c r="J237" s="148"/>
      <c r="K237" s="355"/>
      <c r="L237" s="389"/>
      <c r="M237" s="357"/>
      <c r="N237" s="390"/>
    </row>
    <row r="238" spans="1:14" s="60" customFormat="1" ht="12" customHeight="1">
      <c r="A238" s="624"/>
      <c r="B238" s="65" t="s">
        <v>26</v>
      </c>
      <c r="C238" s="61">
        <v>855.70894409000005</v>
      </c>
      <c r="D238" s="68">
        <v>619.53246025999999</v>
      </c>
      <c r="E238" s="150">
        <f t="shared" si="6"/>
        <v>236.17648383000005</v>
      </c>
      <c r="F238" s="68">
        <v>465.61405378000001</v>
      </c>
      <c r="G238" s="68">
        <v>366.87550153000001</v>
      </c>
      <c r="H238" s="68">
        <f t="shared" si="7"/>
        <v>98.738552249999998</v>
      </c>
      <c r="J238" s="148"/>
      <c r="K238" s="355"/>
      <c r="L238" s="389"/>
      <c r="M238" s="357"/>
      <c r="N238" s="390"/>
    </row>
    <row r="239" spans="1:14" s="60" customFormat="1" ht="12" customHeight="1">
      <c r="A239" s="624"/>
      <c r="B239" s="46" t="s">
        <v>27</v>
      </c>
      <c r="C239" s="82">
        <v>620.43382535000001</v>
      </c>
      <c r="D239" s="61">
        <v>382.78924125999998</v>
      </c>
      <c r="E239" s="147">
        <f t="shared" si="6"/>
        <v>237.64458409000002</v>
      </c>
      <c r="F239" s="61">
        <v>348.92191678</v>
      </c>
      <c r="G239" s="61">
        <v>254.05743412000001</v>
      </c>
      <c r="H239" s="61">
        <f t="shared" si="7"/>
        <v>94.864482659999993</v>
      </c>
      <c r="J239" s="148"/>
      <c r="K239" s="355"/>
      <c r="L239" s="389"/>
      <c r="M239" s="357"/>
      <c r="N239" s="390"/>
    </row>
    <row r="240" spans="1:14" s="60" customFormat="1" ht="12" customHeight="1">
      <c r="A240" s="624"/>
      <c r="B240" s="46" t="s">
        <v>28</v>
      </c>
      <c r="C240" s="61">
        <v>672.28206550000004</v>
      </c>
      <c r="D240" s="61">
        <v>473.76399038</v>
      </c>
      <c r="E240" s="147">
        <f t="shared" si="6"/>
        <v>198.51807512000005</v>
      </c>
      <c r="F240" s="61">
        <v>345.72628599000001</v>
      </c>
      <c r="G240" s="61">
        <v>258.09952218000001</v>
      </c>
      <c r="H240" s="61">
        <f t="shared" si="7"/>
        <v>87.62676381</v>
      </c>
      <c r="J240" s="148"/>
      <c r="K240" s="355"/>
      <c r="L240" s="389"/>
      <c r="M240" s="357"/>
      <c r="N240" s="390"/>
    </row>
    <row r="241" spans="1:14" s="60" customFormat="1" ht="12" customHeight="1">
      <c r="A241" s="624"/>
      <c r="B241" s="65" t="s">
        <v>29</v>
      </c>
      <c r="C241" s="68">
        <v>652.88566355</v>
      </c>
      <c r="D241" s="68">
        <v>489.70304741000001</v>
      </c>
      <c r="E241" s="150">
        <f t="shared" si="6"/>
        <v>163.18261613999999</v>
      </c>
      <c r="F241" s="68">
        <v>399.52099522999998</v>
      </c>
      <c r="G241" s="68">
        <v>303.12546236999998</v>
      </c>
      <c r="H241" s="68">
        <f t="shared" si="7"/>
        <v>96.395532860000003</v>
      </c>
      <c r="J241" s="148"/>
      <c r="K241" s="355"/>
      <c r="L241" s="389"/>
      <c r="M241" s="357"/>
      <c r="N241" s="390"/>
    </row>
    <row r="242" spans="1:14" s="60" customFormat="1" ht="12" customHeight="1">
      <c r="A242" s="624"/>
      <c r="B242" s="46" t="s">
        <v>30</v>
      </c>
      <c r="C242" s="82">
        <v>853.1945753</v>
      </c>
      <c r="D242" s="61">
        <v>627.45400164</v>
      </c>
      <c r="E242" s="147">
        <f t="shared" si="6"/>
        <v>225.74057366</v>
      </c>
      <c r="F242" s="61">
        <v>435.65361739999997</v>
      </c>
      <c r="G242" s="61">
        <v>327.80269701999998</v>
      </c>
      <c r="H242" s="61">
        <f t="shared" si="7"/>
        <v>107.85092037999999</v>
      </c>
      <c r="J242" s="148"/>
      <c r="K242" s="355"/>
      <c r="L242" s="389"/>
      <c r="M242" s="376"/>
      <c r="N242" s="390"/>
    </row>
    <row r="243" spans="1:14" s="60" customFormat="1" ht="12" customHeight="1">
      <c r="A243" s="624"/>
      <c r="B243" s="46" t="s">
        <v>31</v>
      </c>
      <c r="C243" s="61">
        <v>911.02256094999996</v>
      </c>
      <c r="D243" s="61">
        <v>666.87102715000003</v>
      </c>
      <c r="E243" s="147">
        <f t="shared" si="6"/>
        <v>244.15153379999992</v>
      </c>
      <c r="F243" s="61">
        <v>378.96125294000001</v>
      </c>
      <c r="G243" s="61">
        <v>285.62449206000002</v>
      </c>
      <c r="H243" s="61">
        <f t="shared" si="7"/>
        <v>93.336760879999986</v>
      </c>
      <c r="J243" s="148"/>
      <c r="K243" s="355"/>
      <c r="L243" s="389"/>
      <c r="M243" s="376"/>
      <c r="N243" s="390"/>
    </row>
    <row r="244" spans="1:14" s="60" customFormat="1" ht="12" customHeight="1">
      <c r="A244" s="625"/>
      <c r="B244" s="65" t="s">
        <v>32</v>
      </c>
      <c r="C244" s="68">
        <v>609.23023087000001</v>
      </c>
      <c r="D244" s="68">
        <v>405.07121719000003</v>
      </c>
      <c r="E244" s="150">
        <f t="shared" si="6"/>
        <v>204.15901367999999</v>
      </c>
      <c r="F244" s="68">
        <v>330.4658953</v>
      </c>
      <c r="G244" s="68">
        <v>252.77730468999999</v>
      </c>
      <c r="H244" s="68">
        <f t="shared" si="7"/>
        <v>77.688590610000006</v>
      </c>
      <c r="J244" s="148"/>
      <c r="K244" s="426"/>
      <c r="L244" s="389"/>
      <c r="M244" s="376"/>
      <c r="N244" s="390"/>
    </row>
    <row r="245" spans="1:14" s="60" customFormat="1" ht="12" customHeight="1">
      <c r="A245" s="623">
        <v>2019</v>
      </c>
      <c r="B245" s="46" t="s">
        <v>21</v>
      </c>
      <c r="C245" s="82">
        <v>834.66</v>
      </c>
      <c r="D245" s="61">
        <v>621.69000000000005</v>
      </c>
      <c r="E245" s="147">
        <f t="shared" si="6"/>
        <v>212.96999999999991</v>
      </c>
      <c r="F245" s="153">
        <v>415.3</v>
      </c>
      <c r="G245" s="61">
        <v>305.66000000000003</v>
      </c>
      <c r="H245" s="61">
        <f t="shared" si="7"/>
        <v>109.63999999999999</v>
      </c>
      <c r="J245" s="428"/>
      <c r="K245" s="429"/>
      <c r="L245" s="148"/>
      <c r="M245" s="388"/>
      <c r="N245" s="388"/>
    </row>
    <row r="246" spans="1:14" s="60" customFormat="1" ht="12" customHeight="1">
      <c r="A246" s="624"/>
      <c r="B246" s="46" t="s">
        <v>22</v>
      </c>
      <c r="C246" s="61">
        <v>795.13</v>
      </c>
      <c r="D246" s="61">
        <v>584.15</v>
      </c>
      <c r="E246" s="147">
        <f t="shared" si="6"/>
        <v>210.98000000000002</v>
      </c>
      <c r="F246" s="155">
        <v>430.06</v>
      </c>
      <c r="G246" s="61">
        <v>317.14</v>
      </c>
      <c r="H246" s="61">
        <f t="shared" si="7"/>
        <v>112.92000000000002</v>
      </c>
      <c r="J246" s="428"/>
      <c r="K246" s="429"/>
      <c r="L246" s="148"/>
      <c r="M246" s="388"/>
      <c r="N246" s="388"/>
    </row>
    <row r="247" spans="1:14" s="60" customFormat="1" ht="12" customHeight="1">
      <c r="A247" s="624"/>
      <c r="B247" s="65" t="s">
        <v>23</v>
      </c>
      <c r="C247" s="68">
        <v>865.46</v>
      </c>
      <c r="D247" s="68">
        <v>660.24</v>
      </c>
      <c r="E247" s="150">
        <f t="shared" si="6"/>
        <v>205.22000000000003</v>
      </c>
      <c r="F247" s="156">
        <v>433.45</v>
      </c>
      <c r="G247" s="68">
        <v>344.8</v>
      </c>
      <c r="H247" s="68">
        <f t="shared" si="7"/>
        <v>88.649999999999977</v>
      </c>
      <c r="J247" s="428"/>
      <c r="K247" s="429"/>
      <c r="L247" s="148"/>
      <c r="M247" s="388"/>
      <c r="N247" s="388"/>
    </row>
    <row r="248" spans="1:14" s="60" customFormat="1" ht="12" customHeight="1">
      <c r="A248" s="624"/>
      <c r="B248" s="46" t="s">
        <v>24</v>
      </c>
      <c r="C248" s="61">
        <v>869.5</v>
      </c>
      <c r="D248" s="61">
        <v>600.05999999999995</v>
      </c>
      <c r="E248" s="147">
        <f t="shared" si="6"/>
        <v>269.44000000000005</v>
      </c>
      <c r="F248" s="155">
        <v>463.12</v>
      </c>
      <c r="G248" s="61">
        <v>352.1</v>
      </c>
      <c r="H248" s="61">
        <f t="shared" si="7"/>
        <v>111.01999999999998</v>
      </c>
      <c r="J248" s="428"/>
      <c r="K248" s="429"/>
      <c r="L248" s="148"/>
      <c r="M248" s="388"/>
      <c r="N248" s="388"/>
    </row>
    <row r="249" spans="1:14" s="60" customFormat="1" ht="12" customHeight="1">
      <c r="A249" s="624"/>
      <c r="B249" s="46" t="s">
        <v>25</v>
      </c>
      <c r="C249" s="61">
        <v>953.24</v>
      </c>
      <c r="D249" s="61">
        <v>691.9</v>
      </c>
      <c r="E249" s="147">
        <f t="shared" si="6"/>
        <v>261.34000000000003</v>
      </c>
      <c r="F249" s="155">
        <v>482.16</v>
      </c>
      <c r="G249" s="61">
        <v>353.82</v>
      </c>
      <c r="H249" s="61">
        <f t="shared" si="7"/>
        <v>128.34000000000003</v>
      </c>
      <c r="J249" s="428"/>
      <c r="K249" s="429"/>
      <c r="L249" s="148"/>
      <c r="M249" s="388"/>
      <c r="N249" s="388"/>
    </row>
    <row r="250" spans="1:14" s="60" customFormat="1" ht="12" customHeight="1">
      <c r="A250" s="624"/>
      <c r="B250" s="65" t="s">
        <v>26</v>
      </c>
      <c r="C250" s="61">
        <v>939.76</v>
      </c>
      <c r="D250" s="68">
        <v>663.29</v>
      </c>
      <c r="E250" s="150">
        <f t="shared" si="6"/>
        <v>276.47000000000003</v>
      </c>
      <c r="F250" s="156">
        <v>476.54</v>
      </c>
      <c r="G250" s="68">
        <v>365.79</v>
      </c>
      <c r="H250" s="68">
        <f t="shared" si="7"/>
        <v>110.75</v>
      </c>
      <c r="J250" s="428"/>
      <c r="K250" s="429"/>
      <c r="L250" s="431"/>
      <c r="M250" s="388"/>
      <c r="N250" s="388"/>
    </row>
    <row r="251" spans="1:14" s="60" customFormat="1" ht="12" customHeight="1">
      <c r="A251" s="624"/>
      <c r="B251" s="46" t="s">
        <v>27</v>
      </c>
      <c r="C251" s="82">
        <v>740.64</v>
      </c>
      <c r="D251" s="61">
        <v>460.43</v>
      </c>
      <c r="E251" s="147">
        <f t="shared" si="6"/>
        <v>280.20999999999998</v>
      </c>
      <c r="F251" s="155">
        <v>433.25</v>
      </c>
      <c r="G251" s="61">
        <v>307.04000000000002</v>
      </c>
      <c r="H251" s="61">
        <f t="shared" si="7"/>
        <v>126.20999999999998</v>
      </c>
      <c r="J251" s="428"/>
      <c r="K251" s="429"/>
      <c r="L251" s="148"/>
      <c r="M251" s="388"/>
      <c r="N251" s="388"/>
    </row>
    <row r="252" spans="1:14" s="60" customFormat="1" ht="12" customHeight="1">
      <c r="A252" s="624"/>
      <c r="B252" s="46" t="s">
        <v>28</v>
      </c>
      <c r="C252" s="61">
        <v>662.58</v>
      </c>
      <c r="D252" s="61">
        <v>445.91</v>
      </c>
      <c r="E252" s="147">
        <f t="shared" si="6"/>
        <v>216.67000000000002</v>
      </c>
      <c r="F252" s="155">
        <v>382.11</v>
      </c>
      <c r="G252" s="61">
        <v>282.10000000000002</v>
      </c>
      <c r="H252" s="61">
        <f t="shared" si="7"/>
        <v>100.00999999999999</v>
      </c>
      <c r="J252" s="428"/>
      <c r="K252" s="429"/>
      <c r="L252" s="396"/>
      <c r="M252" s="388"/>
      <c r="N252" s="388"/>
    </row>
    <row r="253" spans="1:14" s="60" customFormat="1" ht="12" customHeight="1">
      <c r="A253" s="624"/>
      <c r="B253" s="65" t="s">
        <v>29</v>
      </c>
      <c r="C253" s="68">
        <v>915.76</v>
      </c>
      <c r="D253" s="68">
        <v>651.5</v>
      </c>
      <c r="E253" s="150">
        <f t="shared" si="6"/>
        <v>264.26</v>
      </c>
      <c r="F253" s="156">
        <v>486.24</v>
      </c>
      <c r="G253" s="68">
        <v>364.78</v>
      </c>
      <c r="H253" s="68">
        <f t="shared" si="7"/>
        <v>121.46000000000004</v>
      </c>
      <c r="J253" s="428"/>
      <c r="K253" s="429"/>
      <c r="L253" s="396"/>
      <c r="M253" s="388"/>
      <c r="N253" s="388"/>
    </row>
    <row r="254" spans="1:14" s="60" customFormat="1" ht="12" customHeight="1">
      <c r="A254" s="624"/>
      <c r="B254" s="46" t="s">
        <v>30</v>
      </c>
      <c r="C254" s="82">
        <v>997.65</v>
      </c>
      <c r="D254" s="61">
        <v>709.13</v>
      </c>
      <c r="E254" s="147">
        <f t="shared" si="6"/>
        <v>288.52</v>
      </c>
      <c r="F254" s="155">
        <v>550.58000000000004</v>
      </c>
      <c r="G254" s="61">
        <v>428.72</v>
      </c>
      <c r="H254" s="61">
        <f t="shared" si="7"/>
        <v>121.86000000000001</v>
      </c>
      <c r="J254" s="428"/>
      <c r="K254" s="429"/>
      <c r="L254" s="396"/>
      <c r="M254" s="388"/>
      <c r="N254" s="388"/>
    </row>
    <row r="255" spans="1:14" s="60" customFormat="1" ht="12" customHeight="1">
      <c r="A255" s="624"/>
      <c r="B255" s="46" t="s">
        <v>31</v>
      </c>
      <c r="C255" s="61">
        <v>893.45</v>
      </c>
      <c r="D255" s="61">
        <v>627.44000000000005</v>
      </c>
      <c r="E255" s="147">
        <f t="shared" si="6"/>
        <v>266.01</v>
      </c>
      <c r="F255" s="155">
        <v>492.44</v>
      </c>
      <c r="G255" s="61">
        <v>382.25</v>
      </c>
      <c r="H255" s="61">
        <f t="shared" si="7"/>
        <v>110.19</v>
      </c>
      <c r="J255" s="428"/>
      <c r="K255" s="429"/>
      <c r="L255" s="362"/>
      <c r="M255" s="388"/>
      <c r="N255" s="388"/>
    </row>
    <row r="256" spans="1:14" s="60" customFormat="1" ht="12" customHeight="1">
      <c r="A256" s="625"/>
      <c r="B256" s="65" t="s">
        <v>32</v>
      </c>
      <c r="C256" s="68">
        <v>737.54</v>
      </c>
      <c r="D256" s="68">
        <v>477.66</v>
      </c>
      <c r="E256" s="150">
        <f t="shared" si="6"/>
        <v>259.87999999999994</v>
      </c>
      <c r="F256" s="156">
        <v>419.75</v>
      </c>
      <c r="G256" s="68">
        <v>325.98</v>
      </c>
      <c r="H256" s="68">
        <f t="shared" si="7"/>
        <v>93.769999999999982</v>
      </c>
      <c r="J256" s="428"/>
      <c r="K256" s="429"/>
      <c r="L256" s="362"/>
      <c r="M256" s="388"/>
      <c r="N256" s="388"/>
    </row>
    <row r="257" spans="1:17" s="60" customFormat="1" ht="12" customHeight="1">
      <c r="A257" s="623">
        <v>2020</v>
      </c>
      <c r="B257" s="46" t="s">
        <v>21</v>
      </c>
      <c r="C257" s="82">
        <v>820.04</v>
      </c>
      <c r="D257" s="61">
        <v>557.66999999999996</v>
      </c>
      <c r="E257" s="147">
        <f t="shared" si="6"/>
        <v>262.37</v>
      </c>
      <c r="F257" s="153">
        <v>440.66</v>
      </c>
      <c r="G257" s="61">
        <v>321.43</v>
      </c>
      <c r="H257" s="61">
        <f t="shared" si="7"/>
        <v>119.23000000000002</v>
      </c>
      <c r="J257" s="148"/>
      <c r="K257" s="167"/>
      <c r="L257" s="148"/>
      <c r="N257" s="388"/>
    </row>
    <row r="258" spans="1:17" s="60" customFormat="1" ht="12" customHeight="1">
      <c r="A258" s="624"/>
      <c r="B258" s="46" t="s">
        <v>22</v>
      </c>
      <c r="C258" s="61">
        <v>908.52</v>
      </c>
      <c r="D258" s="61">
        <v>572.53</v>
      </c>
      <c r="E258" s="147">
        <f t="shared" si="6"/>
        <v>335.99</v>
      </c>
      <c r="F258" s="155">
        <v>473.98</v>
      </c>
      <c r="G258" s="61">
        <v>371.22</v>
      </c>
      <c r="H258" s="61">
        <f t="shared" si="7"/>
        <v>102.75999999999999</v>
      </c>
      <c r="J258" s="148"/>
      <c r="K258" s="362"/>
      <c r="L258" s="148"/>
      <c r="N258" s="388"/>
    </row>
    <row r="259" spans="1:17" s="60" customFormat="1" ht="12" customHeight="1">
      <c r="A259" s="624"/>
      <c r="B259" s="65" t="s">
        <v>23</v>
      </c>
      <c r="C259" s="68">
        <v>835.73</v>
      </c>
      <c r="D259" s="68">
        <v>425.95</v>
      </c>
      <c r="E259" s="150">
        <f t="shared" si="6"/>
        <v>409.78000000000003</v>
      </c>
      <c r="F259" s="156">
        <v>390.31</v>
      </c>
      <c r="G259" s="68">
        <v>293.10000000000002</v>
      </c>
      <c r="H259" s="68">
        <f t="shared" si="7"/>
        <v>97.20999999999998</v>
      </c>
      <c r="J259" s="148"/>
      <c r="K259" s="362"/>
      <c r="L259" s="148"/>
      <c r="N259" s="388"/>
    </row>
    <row r="260" spans="1:17" s="60" customFormat="1" ht="12" customHeight="1">
      <c r="A260" s="624"/>
      <c r="B260" s="46" t="s">
        <v>24</v>
      </c>
      <c r="C260" s="61">
        <v>408.13</v>
      </c>
      <c r="D260" s="61">
        <v>200.19</v>
      </c>
      <c r="E260" s="147">
        <f t="shared" si="6"/>
        <v>207.94</v>
      </c>
      <c r="F260" s="155">
        <v>202.94</v>
      </c>
      <c r="G260" s="61">
        <v>124.49</v>
      </c>
      <c r="H260" s="61">
        <f t="shared" si="7"/>
        <v>78.45</v>
      </c>
      <c r="J260" s="148"/>
      <c r="K260" s="362"/>
      <c r="L260" s="148"/>
      <c r="N260" s="388"/>
    </row>
    <row r="261" spans="1:17" s="60" customFormat="1" ht="12" customHeight="1">
      <c r="A261" s="624"/>
      <c r="B261" s="46" t="s">
        <v>25</v>
      </c>
      <c r="C261" s="61">
        <v>531.96</v>
      </c>
      <c r="D261" s="61">
        <v>348.6</v>
      </c>
      <c r="E261" s="147">
        <f t="shared" si="6"/>
        <v>183.36</v>
      </c>
      <c r="F261" s="155">
        <v>271.70999999999998</v>
      </c>
      <c r="G261" s="61">
        <v>181.34</v>
      </c>
      <c r="H261" s="61">
        <f t="shared" si="7"/>
        <v>90.369999999999976</v>
      </c>
      <c r="J261" s="148"/>
      <c r="K261" s="362"/>
      <c r="L261" s="148"/>
      <c r="M261" s="362"/>
      <c r="N261" s="388"/>
    </row>
    <row r="262" spans="1:17" s="60" customFormat="1" ht="12" customHeight="1">
      <c r="A262" s="624"/>
      <c r="B262" s="65" t="s">
        <v>26</v>
      </c>
      <c r="C262" s="61">
        <v>832.33</v>
      </c>
      <c r="D262" s="68">
        <v>488.41</v>
      </c>
      <c r="E262" s="150">
        <f t="shared" si="6"/>
        <v>343.92</v>
      </c>
      <c r="F262" s="156">
        <v>368.39</v>
      </c>
      <c r="G262" s="68">
        <v>278.52999999999997</v>
      </c>
      <c r="H262" s="68">
        <f t="shared" si="7"/>
        <v>89.860000000000014</v>
      </c>
      <c r="J262" s="148"/>
      <c r="K262" s="362"/>
      <c r="L262" s="148"/>
      <c r="M262" s="362"/>
      <c r="N262" s="388"/>
    </row>
    <row r="263" spans="1:17" s="60" customFormat="1" ht="12" customHeight="1">
      <c r="A263" s="624"/>
      <c r="B263" s="46" t="s">
        <v>27</v>
      </c>
      <c r="C263" s="82">
        <v>587.04999999999995</v>
      </c>
      <c r="D263" s="61">
        <v>352.55</v>
      </c>
      <c r="E263" s="147">
        <f t="shared" si="6"/>
        <v>234.49999999999994</v>
      </c>
      <c r="F263" s="155">
        <v>295.02999999999997</v>
      </c>
      <c r="G263" s="61">
        <v>218.15</v>
      </c>
      <c r="H263" s="61">
        <f t="shared" si="7"/>
        <v>76.879999999999967</v>
      </c>
      <c r="J263" s="148"/>
      <c r="K263" s="362"/>
      <c r="L263" s="148"/>
      <c r="M263" s="362"/>
      <c r="N263" s="388"/>
    </row>
    <row r="264" spans="1:17" s="60" customFormat="1" ht="12" customHeight="1">
      <c r="A264" s="624"/>
      <c r="B264" s="46" t="s">
        <v>28</v>
      </c>
      <c r="C264" s="61">
        <v>595.63</v>
      </c>
      <c r="D264" s="61">
        <v>360.73</v>
      </c>
      <c r="E264" s="147">
        <f t="shared" si="6"/>
        <v>234.89999999999998</v>
      </c>
      <c r="F264" s="155">
        <v>301.5</v>
      </c>
      <c r="G264" s="61">
        <v>232.78</v>
      </c>
      <c r="H264" s="61">
        <f t="shared" si="7"/>
        <v>68.72</v>
      </c>
      <c r="J264" s="148"/>
      <c r="K264" s="362"/>
      <c r="L264" s="397"/>
      <c r="M264" s="362"/>
      <c r="N264" s="388"/>
    </row>
    <row r="265" spans="1:17" s="60" customFormat="1" ht="12" customHeight="1">
      <c r="A265" s="624"/>
      <c r="B265" s="65" t="s">
        <v>29</v>
      </c>
      <c r="C265" s="68">
        <v>885.4</v>
      </c>
      <c r="D265" s="68">
        <v>604.55999999999995</v>
      </c>
      <c r="E265" s="150">
        <f t="shared" si="6"/>
        <v>280.84000000000003</v>
      </c>
      <c r="F265" s="156">
        <v>491.38</v>
      </c>
      <c r="G265" s="68">
        <v>378.59</v>
      </c>
      <c r="H265" s="68">
        <f t="shared" si="7"/>
        <v>112.79000000000002</v>
      </c>
      <c r="J265" s="148"/>
      <c r="K265" s="559">
        <f t="shared" ref="K265:P265" si="8">SUM(C257:C268)</f>
        <v>8917.66</v>
      </c>
      <c r="L265" s="559">
        <f t="shared" si="8"/>
        <v>5578.38</v>
      </c>
      <c r="M265" s="559">
        <f t="shared" si="8"/>
        <v>3339.2800000000007</v>
      </c>
      <c r="N265" s="559">
        <f t="shared" si="8"/>
        <v>4646.4100000000008</v>
      </c>
      <c r="O265" s="559">
        <f t="shared" si="8"/>
        <v>3505.18</v>
      </c>
      <c r="P265" s="559">
        <f t="shared" si="8"/>
        <v>1141.23</v>
      </c>
      <c r="Q265" s="559"/>
    </row>
    <row r="266" spans="1:17" s="60" customFormat="1" ht="12" customHeight="1">
      <c r="A266" s="624"/>
      <c r="B266" s="46" t="s">
        <v>30</v>
      </c>
      <c r="C266" s="153">
        <v>972.76</v>
      </c>
      <c r="D266" s="82">
        <v>672.09</v>
      </c>
      <c r="E266" s="154">
        <f t="shared" si="6"/>
        <v>300.66999999999996</v>
      </c>
      <c r="F266" s="153">
        <v>529.19000000000005</v>
      </c>
      <c r="G266" s="82">
        <v>423.39</v>
      </c>
      <c r="H266" s="82">
        <f t="shared" si="7"/>
        <v>105.80000000000007</v>
      </c>
      <c r="J266" s="148"/>
      <c r="K266" s="362"/>
      <c r="L266" s="397"/>
      <c r="M266" s="378"/>
      <c r="N266" s="388"/>
    </row>
    <row r="267" spans="1:17" s="60" customFormat="1" ht="12" customHeight="1">
      <c r="A267" s="624"/>
      <c r="B267" s="46" t="s">
        <v>31</v>
      </c>
      <c r="C267" s="155">
        <v>848.92</v>
      </c>
      <c r="D267" s="61">
        <v>572.04</v>
      </c>
      <c r="E267" s="147">
        <f t="shared" si="6"/>
        <v>276.88</v>
      </c>
      <c r="F267" s="155">
        <v>493.49</v>
      </c>
      <c r="G267" s="61">
        <v>388.93</v>
      </c>
      <c r="H267" s="61">
        <f t="shared" si="7"/>
        <v>104.56</v>
      </c>
      <c r="J267" s="148"/>
      <c r="K267" s="362"/>
      <c r="L267" s="362"/>
      <c r="M267" s="378"/>
      <c r="N267" s="388"/>
    </row>
    <row r="268" spans="1:17" s="60" customFormat="1" ht="12" customHeight="1">
      <c r="A268" s="625"/>
      <c r="B268" s="65" t="s">
        <v>32</v>
      </c>
      <c r="C268" s="156">
        <v>691.19</v>
      </c>
      <c r="D268" s="68">
        <v>423.06</v>
      </c>
      <c r="E268" s="150">
        <f t="shared" si="6"/>
        <v>268.13000000000005</v>
      </c>
      <c r="F268" s="156">
        <v>387.83</v>
      </c>
      <c r="G268" s="68">
        <v>293.23</v>
      </c>
      <c r="H268" s="68">
        <f t="shared" si="7"/>
        <v>94.599999999999966</v>
      </c>
      <c r="J268" s="148"/>
      <c r="K268" s="148"/>
      <c r="L268" s="362"/>
      <c r="M268" s="378"/>
      <c r="N268" s="388"/>
    </row>
    <row r="269" spans="1:17" s="60" customFormat="1" ht="12" customHeight="1">
      <c r="A269" s="623">
        <v>2021</v>
      </c>
      <c r="B269" s="79" t="s">
        <v>21</v>
      </c>
      <c r="C269" s="82">
        <v>714.33</v>
      </c>
      <c r="D269" s="82">
        <v>488.37</v>
      </c>
      <c r="E269" s="154">
        <f t="shared" si="6"/>
        <v>225.96000000000004</v>
      </c>
      <c r="F269" s="153">
        <v>435.43</v>
      </c>
      <c r="G269" s="82">
        <v>332.18</v>
      </c>
      <c r="H269" s="82">
        <f t="shared" si="7"/>
        <v>103.25</v>
      </c>
      <c r="J269" s="148"/>
      <c r="K269" s="167"/>
      <c r="L269" s="148"/>
      <c r="N269" s="388"/>
    </row>
    <row r="270" spans="1:17" s="60" customFormat="1" ht="12" customHeight="1">
      <c r="A270" s="630"/>
      <c r="B270" s="46" t="s">
        <v>22</v>
      </c>
      <c r="C270" s="61">
        <v>765.4</v>
      </c>
      <c r="D270" s="61">
        <v>479.63</v>
      </c>
      <c r="E270" s="147">
        <f t="shared" si="6"/>
        <v>285.77</v>
      </c>
      <c r="F270" s="155">
        <v>442.33</v>
      </c>
      <c r="G270" s="61">
        <v>347.66</v>
      </c>
      <c r="H270" s="61">
        <f t="shared" si="7"/>
        <v>94.669999999999959</v>
      </c>
      <c r="J270" s="148"/>
      <c r="K270" s="362"/>
      <c r="L270" s="148"/>
      <c r="N270" s="388"/>
    </row>
    <row r="271" spans="1:17" s="60" customFormat="1" ht="12" customHeight="1">
      <c r="A271" s="630"/>
      <c r="B271" s="65" t="s">
        <v>23</v>
      </c>
      <c r="C271" s="68">
        <v>869.24</v>
      </c>
      <c r="D271" s="68">
        <v>543.5</v>
      </c>
      <c r="E271" s="150">
        <f t="shared" si="6"/>
        <v>325.74</v>
      </c>
      <c r="F271" s="156">
        <v>479.14</v>
      </c>
      <c r="G271" s="68">
        <v>374.8</v>
      </c>
      <c r="H271" s="68">
        <f t="shared" si="7"/>
        <v>104.33999999999997</v>
      </c>
      <c r="J271" s="148"/>
      <c r="K271" s="362"/>
      <c r="L271" s="148"/>
      <c r="N271" s="388"/>
    </row>
    <row r="272" spans="1:17" s="60" customFormat="1" ht="12" customHeight="1">
      <c r="A272" s="630"/>
      <c r="B272" s="46" t="s">
        <v>24</v>
      </c>
      <c r="C272" s="82">
        <v>813.22</v>
      </c>
      <c r="D272" s="61">
        <v>521.66999999999996</v>
      </c>
      <c r="E272" s="147">
        <f t="shared" si="6"/>
        <v>291.55000000000007</v>
      </c>
      <c r="F272" s="153">
        <v>495.48</v>
      </c>
      <c r="G272" s="61">
        <v>379.64</v>
      </c>
      <c r="H272" s="61">
        <f t="shared" si="7"/>
        <v>115.84000000000003</v>
      </c>
      <c r="J272" s="148"/>
      <c r="K272" s="362"/>
      <c r="L272" s="148"/>
      <c r="N272" s="388"/>
    </row>
    <row r="273" spans="1:17" s="60" customFormat="1" ht="12" customHeight="1">
      <c r="A273" s="630"/>
      <c r="B273" s="46" t="s">
        <v>25</v>
      </c>
      <c r="C273" s="61">
        <v>867.35</v>
      </c>
      <c r="D273" s="61">
        <v>564.69000000000005</v>
      </c>
      <c r="E273" s="147">
        <f t="shared" si="6"/>
        <v>302.65999999999997</v>
      </c>
      <c r="F273" s="155">
        <v>500.32</v>
      </c>
      <c r="G273" s="61">
        <v>398.3</v>
      </c>
      <c r="H273" s="61">
        <f t="shared" si="7"/>
        <v>102.01999999999998</v>
      </c>
      <c r="J273" s="148"/>
      <c r="K273" s="362"/>
      <c r="L273" s="148"/>
      <c r="M273" s="362"/>
      <c r="N273" s="388"/>
    </row>
    <row r="274" spans="1:17" s="60" customFormat="1" ht="12" customHeight="1">
      <c r="A274" s="630"/>
      <c r="B274" s="65" t="s">
        <v>26</v>
      </c>
      <c r="C274" s="68">
        <v>911.28</v>
      </c>
      <c r="D274" s="68">
        <v>545.73</v>
      </c>
      <c r="E274" s="150">
        <f t="shared" si="6"/>
        <v>365.54999999999995</v>
      </c>
      <c r="F274" s="156">
        <v>496.85</v>
      </c>
      <c r="G274" s="68">
        <v>381.94</v>
      </c>
      <c r="H274" s="68">
        <f t="shared" si="7"/>
        <v>114.91000000000003</v>
      </c>
      <c r="J274" s="148"/>
      <c r="K274" s="362"/>
      <c r="L274" s="148"/>
      <c r="M274" s="547"/>
      <c r="N274" s="388"/>
    </row>
    <row r="275" spans="1:17" s="60" customFormat="1" ht="12" customHeight="1">
      <c r="A275" s="630"/>
      <c r="B275" s="46" t="s">
        <v>27</v>
      </c>
      <c r="C275" s="61">
        <v>821.76</v>
      </c>
      <c r="D275" s="61">
        <v>461.69</v>
      </c>
      <c r="E275" s="154">
        <f t="shared" si="6"/>
        <v>360.07</v>
      </c>
      <c r="F275" s="61">
        <v>402.8</v>
      </c>
      <c r="G275" s="61">
        <v>297.95</v>
      </c>
      <c r="H275" s="61">
        <f t="shared" si="7"/>
        <v>104.85000000000002</v>
      </c>
      <c r="J275" s="148"/>
      <c r="K275" s="362"/>
      <c r="L275" s="148"/>
      <c r="M275" s="547"/>
      <c r="N275" s="388"/>
    </row>
    <row r="276" spans="1:17" s="60" customFormat="1" ht="12" customHeight="1">
      <c r="A276" s="630"/>
      <c r="B276" s="46" t="s">
        <v>28</v>
      </c>
      <c r="C276" s="61">
        <v>635.35</v>
      </c>
      <c r="D276" s="61">
        <v>337.66</v>
      </c>
      <c r="E276" s="147">
        <f t="shared" si="6"/>
        <v>297.69</v>
      </c>
      <c r="F276" s="61">
        <v>356.09</v>
      </c>
      <c r="G276" s="61">
        <v>242.33</v>
      </c>
      <c r="H276" s="61">
        <f t="shared" si="7"/>
        <v>113.75999999999996</v>
      </c>
      <c r="J276" s="148"/>
      <c r="K276" s="362"/>
      <c r="L276" s="148"/>
      <c r="M276" s="547"/>
      <c r="N276" s="388"/>
    </row>
    <row r="277" spans="1:17" s="60" customFormat="1" ht="12" customHeight="1">
      <c r="A277" s="630"/>
      <c r="B277" s="65" t="s">
        <v>29</v>
      </c>
      <c r="C277" s="68">
        <v>848.61</v>
      </c>
      <c r="D277" s="68">
        <v>561.04999999999995</v>
      </c>
      <c r="E277" s="150">
        <f t="shared" si="6"/>
        <v>287.56000000000006</v>
      </c>
      <c r="F277" s="68">
        <v>529.58000000000004</v>
      </c>
      <c r="G277" s="68">
        <v>401.31</v>
      </c>
      <c r="H277" s="455">
        <f t="shared" si="7"/>
        <v>128.27000000000004</v>
      </c>
      <c r="J277" s="148"/>
      <c r="K277" s="362"/>
      <c r="L277" s="148"/>
      <c r="M277" s="547"/>
      <c r="N277" s="388"/>
    </row>
    <row r="278" spans="1:17" s="60" customFormat="1" ht="12" customHeight="1">
      <c r="A278" s="630"/>
      <c r="B278" s="46" t="s">
        <v>30</v>
      </c>
      <c r="C278" s="61">
        <v>840.41</v>
      </c>
      <c r="D278" s="61">
        <v>527.87</v>
      </c>
      <c r="E278" s="147">
        <f t="shared" si="6"/>
        <v>312.53999999999996</v>
      </c>
      <c r="F278" s="61">
        <v>539.96</v>
      </c>
      <c r="G278" s="61">
        <v>399.1</v>
      </c>
      <c r="H278" s="61">
        <f t="shared" si="7"/>
        <v>140.86000000000001</v>
      </c>
      <c r="J278" s="148"/>
      <c r="K278" s="362"/>
      <c r="L278" s="148"/>
      <c r="M278" s="547"/>
      <c r="N278" s="388"/>
    </row>
    <row r="279" spans="1:17" s="60" customFormat="1" ht="12" customHeight="1">
      <c r="A279" s="630"/>
      <c r="B279" s="46" t="s">
        <v>31</v>
      </c>
      <c r="C279" s="61">
        <v>873.11</v>
      </c>
      <c r="D279" s="61">
        <v>597.34</v>
      </c>
      <c r="E279" s="147">
        <f t="shared" ref="E279:E306" si="9">C279-D279</f>
        <v>275.77</v>
      </c>
      <c r="F279" s="61">
        <v>613.55999999999995</v>
      </c>
      <c r="G279" s="61">
        <v>445.24</v>
      </c>
      <c r="H279" s="61">
        <f t="shared" si="7"/>
        <v>168.31999999999994</v>
      </c>
      <c r="J279" s="148"/>
      <c r="K279" s="362"/>
      <c r="L279" s="148"/>
      <c r="M279" s="547"/>
      <c r="N279" s="388"/>
    </row>
    <row r="280" spans="1:17" s="60" customFormat="1" ht="12" customHeight="1">
      <c r="A280" s="631"/>
      <c r="B280" s="65" t="s">
        <v>32</v>
      </c>
      <c r="C280" s="68">
        <v>660.72</v>
      </c>
      <c r="D280" s="68">
        <v>404.15</v>
      </c>
      <c r="E280" s="150">
        <f t="shared" si="9"/>
        <v>256.57000000000005</v>
      </c>
      <c r="F280" s="68">
        <v>450.58</v>
      </c>
      <c r="G280" s="68">
        <v>292.39999999999998</v>
      </c>
      <c r="H280" s="68">
        <f t="shared" si="7"/>
        <v>158.18</v>
      </c>
      <c r="J280" s="148"/>
      <c r="K280" s="559"/>
      <c r="L280" s="559"/>
      <c r="M280" s="559"/>
      <c r="N280" s="559"/>
      <c r="O280" s="559"/>
      <c r="P280" s="559"/>
      <c r="Q280" s="559"/>
    </row>
    <row r="281" spans="1:17" s="60" customFormat="1" ht="12" customHeight="1">
      <c r="A281" s="623">
        <v>2022</v>
      </c>
      <c r="B281" s="79" t="s">
        <v>21</v>
      </c>
      <c r="C281" s="82">
        <v>737.34</v>
      </c>
      <c r="D281" s="82">
        <v>532.21</v>
      </c>
      <c r="E281" s="154">
        <f t="shared" si="9"/>
        <v>205.13</v>
      </c>
      <c r="F281" s="153">
        <v>534.48</v>
      </c>
      <c r="G281" s="82">
        <v>391.54</v>
      </c>
      <c r="H281" s="82">
        <f t="shared" si="7"/>
        <v>142.94</v>
      </c>
      <c r="J281" s="148"/>
      <c r="K281" s="167"/>
      <c r="L281" s="148"/>
      <c r="N281" s="388"/>
    </row>
    <row r="282" spans="1:17" s="60" customFormat="1" ht="12" customHeight="1">
      <c r="A282" s="630"/>
      <c r="B282" s="46" t="s">
        <v>22</v>
      </c>
      <c r="C282" s="61">
        <v>941.96</v>
      </c>
      <c r="D282" s="61">
        <v>641.26</v>
      </c>
      <c r="E282" s="147">
        <f t="shared" si="9"/>
        <v>300.70000000000005</v>
      </c>
      <c r="F282" s="155">
        <v>575.97</v>
      </c>
      <c r="G282" s="61">
        <v>437.43</v>
      </c>
      <c r="H282" s="61">
        <f t="shared" si="7"/>
        <v>138.54000000000002</v>
      </c>
      <c r="J282" s="148"/>
      <c r="K282" s="362"/>
      <c r="L282" s="148"/>
      <c r="N282" s="388"/>
    </row>
    <row r="283" spans="1:17" s="60" customFormat="1" ht="12" customHeight="1">
      <c r="A283" s="630"/>
      <c r="B283" s="65" t="s">
        <v>23</v>
      </c>
      <c r="C283" s="68">
        <v>1058.3399999999999</v>
      </c>
      <c r="D283" s="68">
        <v>742.57</v>
      </c>
      <c r="E283" s="150">
        <f t="shared" si="9"/>
        <v>315.76999999999987</v>
      </c>
      <c r="F283" s="156">
        <v>654.66999999999996</v>
      </c>
      <c r="G283" s="68">
        <v>498.22</v>
      </c>
      <c r="H283" s="68">
        <f t="shared" si="7"/>
        <v>156.44999999999993</v>
      </c>
      <c r="J283" s="148"/>
      <c r="K283" s="362"/>
      <c r="L283" s="148"/>
      <c r="N283" s="388"/>
    </row>
    <row r="284" spans="1:17" s="60" customFormat="1" ht="12" customHeight="1">
      <c r="A284" s="630"/>
      <c r="B284" s="46" t="s">
        <v>24</v>
      </c>
      <c r="C284" s="82">
        <v>974.82</v>
      </c>
      <c r="D284" s="61">
        <v>608.59</v>
      </c>
      <c r="E284" s="147">
        <f t="shared" si="9"/>
        <v>366.23</v>
      </c>
      <c r="F284" s="153">
        <v>601.12</v>
      </c>
      <c r="G284" s="61">
        <v>428.34</v>
      </c>
      <c r="H284" s="61">
        <f t="shared" si="7"/>
        <v>172.78000000000003</v>
      </c>
      <c r="J284" s="148"/>
      <c r="K284" s="362"/>
      <c r="L284" s="148"/>
      <c r="N284" s="388"/>
    </row>
    <row r="285" spans="1:17" s="60" customFormat="1" ht="12" customHeight="1">
      <c r="A285" s="630"/>
      <c r="B285" s="46" t="s">
        <v>25</v>
      </c>
      <c r="C285" s="61">
        <v>957.1</v>
      </c>
      <c r="D285" s="61">
        <v>622.70000000000005</v>
      </c>
      <c r="E285" s="147">
        <f t="shared" si="9"/>
        <v>334.4</v>
      </c>
      <c r="F285" s="155">
        <v>734.13</v>
      </c>
      <c r="G285" s="61">
        <v>509.79</v>
      </c>
      <c r="H285" s="61">
        <f t="shared" si="7"/>
        <v>224.33999999999997</v>
      </c>
      <c r="J285" s="148"/>
      <c r="K285" s="362"/>
      <c r="L285" s="148"/>
      <c r="M285" s="362"/>
      <c r="N285" s="388"/>
    </row>
    <row r="286" spans="1:17" s="60" customFormat="1" ht="12" customHeight="1">
      <c r="A286" s="630"/>
      <c r="B286" s="65" t="s">
        <v>26</v>
      </c>
      <c r="C286" s="68">
        <v>965.9</v>
      </c>
      <c r="D286" s="68">
        <v>729.34</v>
      </c>
      <c r="E286" s="150">
        <f t="shared" si="9"/>
        <v>236.55999999999995</v>
      </c>
      <c r="F286" s="156">
        <v>671.83</v>
      </c>
      <c r="G286" s="68">
        <v>484.1</v>
      </c>
      <c r="H286" s="68">
        <f t="shared" si="7"/>
        <v>187.73000000000002</v>
      </c>
      <c r="J286" s="148"/>
      <c r="K286" s="362"/>
      <c r="L286" s="148"/>
      <c r="M286" s="547"/>
      <c r="N286" s="388"/>
    </row>
    <row r="287" spans="1:17" s="60" customFormat="1" ht="12" customHeight="1">
      <c r="A287" s="630"/>
      <c r="B287" s="46" t="s">
        <v>27</v>
      </c>
      <c r="C287" s="61">
        <v>636.85</v>
      </c>
      <c r="D287" s="61">
        <v>428.23</v>
      </c>
      <c r="E287" s="154">
        <f t="shared" si="9"/>
        <v>208.62</v>
      </c>
      <c r="F287" s="61">
        <v>471.02</v>
      </c>
      <c r="G287" s="61">
        <v>299.44</v>
      </c>
      <c r="H287" s="61">
        <f t="shared" si="7"/>
        <v>171.57999999999998</v>
      </c>
      <c r="J287" s="148"/>
      <c r="K287" s="362"/>
      <c r="L287" s="148"/>
      <c r="M287" s="547"/>
      <c r="N287" s="388"/>
    </row>
    <row r="288" spans="1:17" s="60" customFormat="1" ht="12" customHeight="1">
      <c r="A288" s="630"/>
      <c r="B288" s="46" t="s">
        <v>28</v>
      </c>
      <c r="C288" s="61">
        <v>767.27</v>
      </c>
      <c r="D288" s="61">
        <v>542.99</v>
      </c>
      <c r="E288" s="147">
        <f t="shared" si="9"/>
        <v>224.27999999999997</v>
      </c>
      <c r="F288" s="61">
        <v>541.80999999999995</v>
      </c>
      <c r="G288" s="61">
        <v>369.35</v>
      </c>
      <c r="H288" s="61">
        <f t="shared" si="7"/>
        <v>172.45999999999992</v>
      </c>
      <c r="J288" s="148"/>
      <c r="K288" s="362"/>
      <c r="L288" s="148"/>
      <c r="M288" s="547"/>
      <c r="N288" s="388"/>
    </row>
    <row r="289" spans="1:14" s="60" customFormat="1" ht="12" customHeight="1">
      <c r="A289" s="630"/>
      <c r="B289" s="65" t="s">
        <v>29</v>
      </c>
      <c r="C289" s="68">
        <v>934.73</v>
      </c>
      <c r="D289" s="68">
        <v>689.64</v>
      </c>
      <c r="E289" s="150">
        <f t="shared" si="9"/>
        <v>245.09000000000003</v>
      </c>
      <c r="F289" s="68">
        <v>681.1</v>
      </c>
      <c r="G289" s="68">
        <v>490.43</v>
      </c>
      <c r="H289" s="455">
        <f t="shared" si="7"/>
        <v>190.67000000000002</v>
      </c>
      <c r="J289" s="148"/>
      <c r="K289" s="362"/>
      <c r="L289" s="148"/>
      <c r="M289" s="547"/>
      <c r="N289" s="388"/>
    </row>
    <row r="290" spans="1:14" s="60" customFormat="1" ht="12" customHeight="1">
      <c r="A290" s="630"/>
      <c r="B290" s="46" t="s">
        <v>30</v>
      </c>
      <c r="C290" s="61">
        <v>968.02</v>
      </c>
      <c r="D290" s="61">
        <v>727.93</v>
      </c>
      <c r="E290" s="147">
        <f t="shared" si="9"/>
        <v>240.09000000000003</v>
      </c>
      <c r="F290" s="61">
        <v>655.21</v>
      </c>
      <c r="G290" s="61">
        <v>477.25</v>
      </c>
      <c r="H290" s="61">
        <f t="shared" si="7"/>
        <v>177.96000000000004</v>
      </c>
      <c r="J290" s="148"/>
      <c r="K290" s="362"/>
      <c r="L290" s="148"/>
      <c r="M290" s="547"/>
      <c r="N290" s="388"/>
    </row>
    <row r="291" spans="1:14" s="60" customFormat="1" ht="12" customHeight="1">
      <c r="A291" s="630"/>
      <c r="B291" s="46" t="s">
        <v>31</v>
      </c>
      <c r="C291" s="61">
        <v>1001.7</v>
      </c>
      <c r="D291" s="61">
        <v>754.82</v>
      </c>
      <c r="E291" s="147">
        <f t="shared" si="9"/>
        <v>246.88</v>
      </c>
      <c r="F291" s="61">
        <v>678.68</v>
      </c>
      <c r="G291" s="61">
        <v>517.97</v>
      </c>
      <c r="H291" s="61">
        <f t="shared" si="7"/>
        <v>160.70999999999992</v>
      </c>
      <c r="J291" s="148"/>
      <c r="K291" s="362"/>
      <c r="L291" s="148"/>
      <c r="M291" s="547"/>
      <c r="N291" s="388"/>
    </row>
    <row r="292" spans="1:14" s="60" customFormat="1" ht="12" customHeight="1">
      <c r="A292" s="631"/>
      <c r="B292" s="65" t="s">
        <v>32</v>
      </c>
      <c r="C292" s="68">
        <v>825.45</v>
      </c>
      <c r="D292" s="68">
        <v>591.26</v>
      </c>
      <c r="E292" s="150">
        <f t="shared" si="9"/>
        <v>234.19000000000005</v>
      </c>
      <c r="F292" s="68">
        <v>560.79999999999995</v>
      </c>
      <c r="G292" s="68">
        <v>430.44</v>
      </c>
      <c r="H292" s="68">
        <f t="shared" si="7"/>
        <v>130.35999999999996</v>
      </c>
      <c r="J292" s="148"/>
      <c r="K292" s="362"/>
      <c r="L292" s="148"/>
      <c r="M292" s="547"/>
      <c r="N292" s="388"/>
    </row>
    <row r="293" spans="1:14" s="60" customFormat="1" ht="12" customHeight="1">
      <c r="A293" s="623">
        <v>2023</v>
      </c>
      <c r="B293" s="79" t="s">
        <v>21</v>
      </c>
      <c r="C293" s="82">
        <v>767.51</v>
      </c>
      <c r="D293" s="82">
        <v>547.17999999999995</v>
      </c>
      <c r="E293" s="154">
        <f t="shared" si="9"/>
        <v>220.33000000000004</v>
      </c>
      <c r="F293" s="153">
        <v>580.54999999999995</v>
      </c>
      <c r="G293" s="82">
        <v>428.34</v>
      </c>
      <c r="H293" s="82">
        <f t="shared" si="7"/>
        <v>152.20999999999998</v>
      </c>
      <c r="J293" s="148"/>
      <c r="K293" s="167"/>
      <c r="L293" s="148"/>
      <c r="N293" s="388"/>
    </row>
    <row r="294" spans="1:14" s="60" customFormat="1" ht="12" customHeight="1">
      <c r="A294" s="630"/>
      <c r="B294" s="46" t="s">
        <v>22</v>
      </c>
      <c r="C294" s="61">
        <v>965.45</v>
      </c>
      <c r="D294" s="61">
        <v>739.39</v>
      </c>
      <c r="E294" s="147">
        <f t="shared" si="9"/>
        <v>226.06000000000006</v>
      </c>
      <c r="F294" s="155">
        <v>618.85</v>
      </c>
      <c r="G294" s="61">
        <v>473.09</v>
      </c>
      <c r="H294" s="61">
        <f t="shared" si="7"/>
        <v>145.76000000000005</v>
      </c>
      <c r="J294" s="148"/>
      <c r="K294" s="362"/>
      <c r="L294" s="148"/>
      <c r="N294" s="388"/>
    </row>
    <row r="295" spans="1:14" s="60" customFormat="1" ht="12" customHeight="1">
      <c r="A295" s="630"/>
      <c r="B295" s="65" t="s">
        <v>23</v>
      </c>
      <c r="C295" s="68">
        <v>1000.93</v>
      </c>
      <c r="D295" s="68">
        <v>708.38</v>
      </c>
      <c r="E295" s="150">
        <f t="shared" si="9"/>
        <v>292.54999999999995</v>
      </c>
      <c r="F295" s="156">
        <v>700.22</v>
      </c>
      <c r="G295" s="68">
        <v>517.26</v>
      </c>
      <c r="H295" s="68">
        <f t="shared" si="7"/>
        <v>182.96000000000004</v>
      </c>
      <c r="J295" s="148"/>
      <c r="K295" s="362"/>
      <c r="L295" s="148"/>
      <c r="N295" s="388"/>
    </row>
    <row r="296" spans="1:14" s="60" customFormat="1" ht="12" customHeight="1">
      <c r="A296" s="630"/>
      <c r="B296" s="46" t="s">
        <v>24</v>
      </c>
      <c r="C296" s="82">
        <v>829.7</v>
      </c>
      <c r="D296" s="61">
        <v>612.17999999999995</v>
      </c>
      <c r="E296" s="147">
        <f t="shared" si="9"/>
        <v>217.5200000000001</v>
      </c>
      <c r="F296" s="153">
        <v>560.86</v>
      </c>
      <c r="G296" s="61">
        <v>424.66</v>
      </c>
      <c r="H296" s="61">
        <f t="shared" si="7"/>
        <v>136.19999999999999</v>
      </c>
      <c r="J296" s="148"/>
      <c r="K296" s="362"/>
      <c r="L296" s="148"/>
      <c r="N296" s="388"/>
    </row>
    <row r="297" spans="1:14" s="60" customFormat="1" ht="12" customHeight="1">
      <c r="A297" s="630"/>
      <c r="B297" s="46" t="s">
        <v>25</v>
      </c>
      <c r="C297" s="61">
        <v>997.57</v>
      </c>
      <c r="D297" s="61">
        <v>715.09</v>
      </c>
      <c r="E297" s="147">
        <f t="shared" si="9"/>
        <v>282.48</v>
      </c>
      <c r="F297" s="155">
        <v>658.38</v>
      </c>
      <c r="G297" s="61">
        <v>497.95</v>
      </c>
      <c r="H297" s="61">
        <f t="shared" si="7"/>
        <v>160.43</v>
      </c>
      <c r="J297" s="148"/>
      <c r="K297" s="362"/>
      <c r="L297" s="148"/>
      <c r="M297" s="362"/>
      <c r="N297" s="388"/>
    </row>
    <row r="298" spans="1:14" s="60" customFormat="1" ht="12" customHeight="1">
      <c r="A298" s="630"/>
      <c r="B298" s="65" t="s">
        <v>26</v>
      </c>
      <c r="C298" s="68">
        <v>977.78</v>
      </c>
      <c r="D298" s="68">
        <v>734.36</v>
      </c>
      <c r="E298" s="150">
        <f t="shared" si="9"/>
        <v>243.41999999999996</v>
      </c>
      <c r="F298" s="156">
        <v>673.17</v>
      </c>
      <c r="G298" s="68">
        <v>508.2</v>
      </c>
      <c r="H298" s="68">
        <f t="shared" si="7"/>
        <v>164.96999999999997</v>
      </c>
      <c r="J298" s="148"/>
      <c r="K298" s="362"/>
      <c r="L298" s="148"/>
      <c r="M298" s="549"/>
      <c r="N298" s="388"/>
    </row>
    <row r="299" spans="1:14" s="60" customFormat="1" ht="12" customHeight="1">
      <c r="A299" s="630"/>
      <c r="B299" s="46" t="s">
        <v>27</v>
      </c>
      <c r="C299" s="61">
        <v>712.04</v>
      </c>
      <c r="D299" s="61">
        <v>483.79</v>
      </c>
      <c r="E299" s="154">
        <f t="shared" si="9"/>
        <v>228.24999999999994</v>
      </c>
      <c r="F299" s="61">
        <v>509.84</v>
      </c>
      <c r="G299" s="61">
        <v>369.65</v>
      </c>
      <c r="H299" s="61">
        <f t="shared" si="7"/>
        <v>140.19</v>
      </c>
      <c r="J299" s="148"/>
      <c r="K299" s="362"/>
      <c r="L299" s="148"/>
      <c r="M299" s="549"/>
      <c r="N299" s="388"/>
    </row>
    <row r="300" spans="1:14" s="60" customFormat="1" ht="12" customHeight="1">
      <c r="A300" s="630"/>
      <c r="B300" s="46" t="s">
        <v>28</v>
      </c>
      <c r="C300" s="61">
        <v>577.51</v>
      </c>
      <c r="D300" s="61">
        <v>396.22</v>
      </c>
      <c r="E300" s="147">
        <f t="shared" si="9"/>
        <v>181.28999999999996</v>
      </c>
      <c r="F300" s="61">
        <v>384.39</v>
      </c>
      <c r="G300" s="61">
        <v>274.8</v>
      </c>
      <c r="H300" s="61">
        <f t="shared" si="7"/>
        <v>109.58999999999997</v>
      </c>
      <c r="J300" s="148"/>
      <c r="K300" s="362"/>
      <c r="L300" s="148"/>
      <c r="M300" s="549"/>
      <c r="N300" s="388"/>
    </row>
    <row r="301" spans="1:14" s="60" customFormat="1" ht="12" customHeight="1">
      <c r="A301" s="630"/>
      <c r="B301" s="65" t="s">
        <v>29</v>
      </c>
      <c r="C301" s="68">
        <v>838.89</v>
      </c>
      <c r="D301" s="68">
        <v>614.95000000000005</v>
      </c>
      <c r="E301" s="150">
        <f t="shared" si="9"/>
        <v>223.93999999999994</v>
      </c>
      <c r="F301" s="68">
        <v>586.07000000000005</v>
      </c>
      <c r="G301" s="68">
        <v>438.85</v>
      </c>
      <c r="H301" s="455">
        <f t="shared" si="7"/>
        <v>147.22000000000003</v>
      </c>
      <c r="J301" s="148"/>
      <c r="K301" s="362"/>
      <c r="L301" s="148"/>
      <c r="M301" s="549"/>
      <c r="N301" s="388"/>
    </row>
    <row r="302" spans="1:14" s="60" customFormat="1" ht="12" customHeight="1">
      <c r="A302" s="630"/>
      <c r="B302" s="46" t="s">
        <v>30</v>
      </c>
      <c r="C302" s="155">
        <v>915.39</v>
      </c>
      <c r="D302" s="61">
        <v>697.63</v>
      </c>
      <c r="E302" s="147">
        <f t="shared" si="9"/>
        <v>217.76</v>
      </c>
      <c r="F302" s="61">
        <v>643.84</v>
      </c>
      <c r="G302" s="61">
        <v>464</v>
      </c>
      <c r="H302" s="61">
        <f t="shared" si="7"/>
        <v>179.84000000000003</v>
      </c>
      <c r="J302" s="148"/>
      <c r="K302" s="362"/>
      <c r="L302" s="148"/>
      <c r="M302" s="549"/>
      <c r="N302" s="388"/>
    </row>
    <row r="303" spans="1:14" s="60" customFormat="1" ht="12" customHeight="1">
      <c r="A303" s="630"/>
      <c r="B303" s="46" t="s">
        <v>31</v>
      </c>
      <c r="C303" s="155">
        <v>934.04</v>
      </c>
      <c r="D303" s="61">
        <v>726.16</v>
      </c>
      <c r="E303" s="147">
        <f t="shared" si="9"/>
        <v>207.88</v>
      </c>
      <c r="F303" s="61">
        <v>639.04</v>
      </c>
      <c r="G303" s="61">
        <v>466.35</v>
      </c>
      <c r="H303" s="61">
        <f t="shared" si="7"/>
        <v>172.68999999999994</v>
      </c>
      <c r="J303" s="148"/>
      <c r="K303" s="362"/>
      <c r="L303" s="148"/>
      <c r="M303" s="549"/>
      <c r="N303" s="388"/>
    </row>
    <row r="304" spans="1:14" s="60" customFormat="1" ht="12" customHeight="1">
      <c r="A304" s="631"/>
      <c r="B304" s="65" t="s">
        <v>32</v>
      </c>
      <c r="C304" s="156">
        <v>657.82</v>
      </c>
      <c r="D304" s="68">
        <v>452.69</v>
      </c>
      <c r="E304" s="150">
        <f t="shared" si="9"/>
        <v>205.13000000000005</v>
      </c>
      <c r="F304" s="68">
        <v>444.2</v>
      </c>
      <c r="G304" s="68">
        <v>351.67</v>
      </c>
      <c r="H304" s="68">
        <f t="shared" si="7"/>
        <v>92.529999999999973</v>
      </c>
      <c r="J304" s="148"/>
      <c r="K304" s="362"/>
      <c r="L304" s="148"/>
      <c r="M304" s="549"/>
      <c r="N304" s="388"/>
    </row>
    <row r="305" spans="1:256" s="60" customFormat="1" ht="12" customHeight="1">
      <c r="A305" s="632">
        <v>2024</v>
      </c>
      <c r="B305" s="79" t="s">
        <v>21</v>
      </c>
      <c r="C305" s="153">
        <v>872.93</v>
      </c>
      <c r="D305" s="82">
        <v>630.19000000000005</v>
      </c>
      <c r="E305" s="154">
        <f t="shared" si="9"/>
        <v>242.7399999999999</v>
      </c>
      <c r="F305" s="153">
        <v>545.19000000000005</v>
      </c>
      <c r="G305" s="82">
        <v>413.31</v>
      </c>
      <c r="H305" s="82">
        <f t="shared" si="7"/>
        <v>131.88000000000005</v>
      </c>
      <c r="J305" s="148"/>
      <c r="K305" s="167"/>
      <c r="L305" s="148"/>
      <c r="N305" s="388"/>
    </row>
    <row r="306" spans="1:256" s="60" customFormat="1" ht="12" customHeight="1">
      <c r="A306" s="631"/>
      <c r="B306" s="65" t="s">
        <v>22</v>
      </c>
      <c r="C306" s="156">
        <v>970.67</v>
      </c>
      <c r="D306" s="68">
        <v>697.49</v>
      </c>
      <c r="E306" s="150">
        <f t="shared" si="9"/>
        <v>273.17999999999995</v>
      </c>
      <c r="F306" s="156">
        <v>636.65</v>
      </c>
      <c r="G306" s="68">
        <v>474.05</v>
      </c>
      <c r="H306" s="68">
        <f t="shared" si="7"/>
        <v>162.59999999999997</v>
      </c>
      <c r="J306" s="148"/>
      <c r="K306" s="362"/>
      <c r="L306" s="148"/>
      <c r="N306" s="388"/>
    </row>
    <row r="307" spans="1:256" s="34" customFormat="1" ht="12.75" customHeight="1">
      <c r="A307" s="138" t="s">
        <v>150</v>
      </c>
      <c r="B307" s="138"/>
      <c r="C307" s="138"/>
      <c r="D307" s="138"/>
      <c r="E307" s="138"/>
      <c r="F307" s="138"/>
      <c r="G307" s="138"/>
      <c r="H307" s="563"/>
      <c r="I307" s="138"/>
      <c r="J307" s="138"/>
      <c r="K307" s="138"/>
      <c r="L307" s="367"/>
      <c r="M307" s="138"/>
      <c r="N307" s="138"/>
      <c r="O307" s="138"/>
      <c r="P307" s="138"/>
      <c r="Q307" s="138"/>
      <c r="R307" s="138"/>
      <c r="S307" s="138"/>
      <c r="T307" s="138"/>
      <c r="U307" s="138"/>
      <c r="V307" s="138"/>
      <c r="W307" s="138"/>
      <c r="X307" s="138"/>
      <c r="Y307" s="138"/>
      <c r="Z307" s="138"/>
      <c r="AA307" s="138"/>
      <c r="AB307" s="138"/>
      <c r="AC307" s="138"/>
      <c r="AD307" s="138"/>
      <c r="AE307" s="138"/>
      <c r="AF307" s="138"/>
      <c r="AG307" s="138"/>
      <c r="AH307" s="138"/>
      <c r="AI307" s="138"/>
      <c r="AJ307" s="138"/>
      <c r="AK307" s="138"/>
      <c r="AL307" s="138"/>
      <c r="AM307" s="138"/>
      <c r="AN307" s="138"/>
      <c r="AO307" s="138"/>
      <c r="AP307" s="138"/>
      <c r="AQ307" s="138"/>
      <c r="AR307" s="138"/>
      <c r="AS307" s="138"/>
      <c r="AT307" s="138"/>
      <c r="AU307" s="138"/>
      <c r="AV307" s="138"/>
      <c r="AW307" s="138"/>
      <c r="AX307" s="138"/>
      <c r="AY307" s="138"/>
      <c r="AZ307" s="138"/>
      <c r="BA307" s="138"/>
      <c r="BB307" s="138"/>
      <c r="BC307" s="138"/>
      <c r="BD307" s="138"/>
      <c r="BE307" s="138"/>
      <c r="BF307" s="138"/>
      <c r="BG307" s="138"/>
      <c r="BH307" s="138"/>
      <c r="BI307" s="138"/>
      <c r="BJ307" s="138"/>
      <c r="BK307" s="138"/>
      <c r="BL307" s="138"/>
      <c r="BM307" s="138"/>
      <c r="BN307" s="138"/>
      <c r="BO307" s="138"/>
      <c r="BP307" s="138"/>
      <c r="BQ307" s="138"/>
      <c r="BR307" s="138"/>
      <c r="BS307" s="138"/>
      <c r="BT307" s="138"/>
      <c r="BU307" s="138"/>
      <c r="BV307" s="138"/>
      <c r="BW307" s="138"/>
      <c r="BX307" s="138"/>
      <c r="BY307" s="138"/>
      <c r="BZ307" s="138"/>
      <c r="CA307" s="138"/>
      <c r="CB307" s="138"/>
      <c r="CC307" s="138"/>
      <c r="CD307" s="138"/>
      <c r="CE307" s="138"/>
      <c r="CF307" s="138"/>
      <c r="CG307" s="138"/>
      <c r="CH307" s="138"/>
      <c r="CI307" s="138"/>
      <c r="CJ307" s="138"/>
      <c r="CK307" s="138"/>
      <c r="CL307" s="138"/>
      <c r="CM307" s="138"/>
      <c r="CN307" s="138"/>
      <c r="CO307" s="138"/>
      <c r="CP307" s="138"/>
      <c r="CQ307" s="138"/>
      <c r="CR307" s="138"/>
      <c r="CS307" s="138"/>
      <c r="CT307" s="138"/>
      <c r="CU307" s="138"/>
      <c r="CV307" s="138"/>
      <c r="CW307" s="138"/>
      <c r="CX307" s="138"/>
      <c r="CY307" s="138"/>
      <c r="CZ307" s="138"/>
      <c r="DA307" s="138"/>
      <c r="DB307" s="138"/>
      <c r="DC307" s="138"/>
      <c r="DD307" s="138"/>
      <c r="DE307" s="138"/>
      <c r="DF307" s="138"/>
      <c r="DG307" s="138"/>
      <c r="DH307" s="138"/>
      <c r="DI307" s="138"/>
      <c r="DJ307" s="138"/>
      <c r="DK307" s="138"/>
      <c r="DL307" s="138"/>
      <c r="DM307" s="138"/>
      <c r="DN307" s="138"/>
      <c r="DO307" s="138"/>
      <c r="DP307" s="138"/>
      <c r="DQ307" s="138"/>
      <c r="DR307" s="138"/>
      <c r="DS307" s="138"/>
      <c r="DT307" s="138"/>
      <c r="DU307" s="138"/>
      <c r="DV307" s="138"/>
      <c r="DW307" s="138"/>
      <c r="DX307" s="138"/>
      <c r="DY307" s="138"/>
      <c r="DZ307" s="138"/>
      <c r="EA307" s="138"/>
      <c r="EB307" s="138"/>
      <c r="EC307" s="138"/>
      <c r="ED307" s="138"/>
      <c r="EE307" s="138"/>
      <c r="EF307" s="138"/>
      <c r="EG307" s="138"/>
      <c r="EH307" s="138"/>
      <c r="EI307" s="138"/>
      <c r="EJ307" s="138"/>
      <c r="EK307" s="138"/>
      <c r="EL307" s="138"/>
      <c r="EM307" s="138"/>
      <c r="EN307" s="138"/>
      <c r="EO307" s="138"/>
      <c r="EP307" s="138"/>
      <c r="EQ307" s="138"/>
      <c r="ER307" s="138"/>
      <c r="ES307" s="138"/>
      <c r="ET307" s="138"/>
      <c r="EU307" s="138"/>
      <c r="EV307" s="138"/>
      <c r="EW307" s="138"/>
      <c r="EX307" s="138"/>
      <c r="EY307" s="138"/>
      <c r="EZ307" s="138"/>
      <c r="FA307" s="138"/>
      <c r="FB307" s="138"/>
      <c r="FC307" s="138"/>
      <c r="FD307" s="138"/>
      <c r="FE307" s="138"/>
      <c r="FF307" s="138"/>
      <c r="FG307" s="138"/>
      <c r="FH307" s="138"/>
      <c r="FI307" s="138"/>
      <c r="FJ307" s="138"/>
      <c r="FK307" s="138"/>
      <c r="FL307" s="138"/>
      <c r="FM307" s="138"/>
      <c r="FN307" s="138"/>
      <c r="FO307" s="138"/>
      <c r="FP307" s="138"/>
      <c r="FQ307" s="138"/>
      <c r="FR307" s="138"/>
      <c r="FS307" s="138"/>
      <c r="FT307" s="138"/>
      <c r="FU307" s="138"/>
      <c r="FV307" s="138"/>
      <c r="FW307" s="138"/>
      <c r="FX307" s="138"/>
      <c r="FY307" s="138"/>
      <c r="FZ307" s="138"/>
      <c r="GA307" s="138"/>
      <c r="GB307" s="138"/>
      <c r="GC307" s="138"/>
      <c r="GD307" s="138"/>
      <c r="GE307" s="138"/>
      <c r="GF307" s="138"/>
      <c r="GG307" s="138"/>
      <c r="GH307" s="138"/>
      <c r="GI307" s="138"/>
      <c r="GJ307" s="138"/>
      <c r="GK307" s="138"/>
      <c r="GL307" s="138"/>
      <c r="GM307" s="138"/>
      <c r="GN307" s="138"/>
      <c r="GO307" s="138"/>
      <c r="GP307" s="138"/>
      <c r="GQ307" s="138"/>
      <c r="GR307" s="138"/>
      <c r="GS307" s="138"/>
      <c r="GT307" s="138"/>
      <c r="GU307" s="138"/>
      <c r="GV307" s="138"/>
      <c r="GW307" s="138"/>
      <c r="GX307" s="138"/>
      <c r="GY307" s="138"/>
      <c r="GZ307" s="138"/>
      <c r="HA307" s="138"/>
      <c r="HB307" s="138"/>
      <c r="HC307" s="138"/>
      <c r="HD307" s="138"/>
      <c r="HE307" s="138"/>
      <c r="HF307" s="138"/>
      <c r="HG307" s="138"/>
      <c r="HH307" s="138"/>
      <c r="HI307" s="138"/>
      <c r="HJ307" s="138"/>
      <c r="HK307" s="138"/>
      <c r="HL307" s="138"/>
      <c r="HM307" s="138"/>
      <c r="HN307" s="138"/>
      <c r="HO307" s="138"/>
      <c r="HP307" s="138"/>
      <c r="HQ307" s="138"/>
      <c r="HR307" s="138"/>
      <c r="HS307" s="138"/>
      <c r="HT307" s="138"/>
      <c r="HU307" s="138"/>
      <c r="HV307" s="138"/>
      <c r="HW307" s="138"/>
      <c r="HX307" s="138"/>
      <c r="HY307" s="138"/>
      <c r="HZ307" s="138"/>
      <c r="IA307" s="138"/>
      <c r="IB307" s="138"/>
      <c r="IC307" s="138"/>
      <c r="ID307" s="138"/>
      <c r="IE307" s="138"/>
      <c r="IF307" s="138"/>
      <c r="IG307" s="138"/>
      <c r="IH307" s="138"/>
      <c r="II307" s="138"/>
      <c r="IJ307" s="138"/>
      <c r="IK307" s="138"/>
      <c r="IL307" s="138"/>
      <c r="IM307" s="138"/>
      <c r="IN307" s="138"/>
      <c r="IO307" s="138"/>
      <c r="IP307" s="138"/>
      <c r="IQ307" s="138"/>
      <c r="IR307" s="138"/>
      <c r="IS307" s="138"/>
      <c r="IT307" s="138"/>
      <c r="IU307" s="138"/>
      <c r="IV307" s="138"/>
    </row>
    <row r="308" spans="1:256" s="34" customFormat="1" ht="12.75" customHeight="1">
      <c r="A308" s="665" t="s">
        <v>144</v>
      </c>
      <c r="B308" s="665"/>
      <c r="C308" s="665"/>
      <c r="D308" s="665"/>
      <c r="E308" s="665"/>
      <c r="F308" s="665"/>
      <c r="G308" s="665"/>
      <c r="H308" s="665"/>
      <c r="I308" s="665"/>
      <c r="J308" s="665"/>
      <c r="K308" s="665"/>
      <c r="M308" s="138"/>
      <c r="N308" s="138"/>
      <c r="O308" s="138"/>
      <c r="P308" s="138"/>
      <c r="Q308" s="138"/>
      <c r="R308" s="138"/>
      <c r="S308" s="138"/>
      <c r="T308" s="138"/>
      <c r="U308" s="138"/>
      <c r="V308" s="138"/>
      <c r="W308" s="138"/>
      <c r="X308" s="138"/>
      <c r="Y308" s="138"/>
      <c r="Z308" s="138"/>
      <c r="AA308" s="138"/>
      <c r="AB308" s="138"/>
      <c r="AC308" s="138"/>
      <c r="AD308" s="138"/>
      <c r="AE308" s="138"/>
      <c r="AF308" s="138"/>
      <c r="AG308" s="138"/>
      <c r="AH308" s="138"/>
      <c r="AI308" s="138"/>
      <c r="AJ308" s="138"/>
      <c r="AK308" s="138"/>
      <c r="AL308" s="138"/>
      <c r="AM308" s="138"/>
      <c r="AN308" s="138"/>
      <c r="AO308" s="138"/>
      <c r="AP308" s="138"/>
      <c r="AQ308" s="138"/>
      <c r="AR308" s="138"/>
      <c r="AS308" s="138"/>
      <c r="AT308" s="138"/>
      <c r="AU308" s="138"/>
      <c r="AV308" s="138"/>
      <c r="AW308" s="138"/>
      <c r="AX308" s="138"/>
      <c r="AY308" s="138"/>
      <c r="AZ308" s="138"/>
      <c r="BA308" s="138"/>
      <c r="BB308" s="138"/>
      <c r="BC308" s="138"/>
      <c r="BD308" s="138"/>
      <c r="BE308" s="138"/>
      <c r="BF308" s="138"/>
      <c r="BG308" s="138"/>
      <c r="BH308" s="138"/>
      <c r="BI308" s="138"/>
      <c r="BJ308" s="138"/>
      <c r="BK308" s="138"/>
      <c r="BL308" s="138"/>
      <c r="BM308" s="138"/>
      <c r="BN308" s="138"/>
      <c r="BO308" s="138"/>
      <c r="BP308" s="138"/>
      <c r="BQ308" s="138"/>
      <c r="BR308" s="138"/>
      <c r="BS308" s="138"/>
      <c r="BT308" s="138"/>
      <c r="BU308" s="138"/>
      <c r="BV308" s="138"/>
      <c r="BW308" s="138"/>
      <c r="BX308" s="138"/>
      <c r="BY308" s="138"/>
      <c r="BZ308" s="138"/>
      <c r="CA308" s="138"/>
      <c r="CB308" s="138"/>
      <c r="CC308" s="138"/>
      <c r="CD308" s="138"/>
      <c r="CE308" s="138"/>
      <c r="CF308" s="138"/>
      <c r="CG308" s="138"/>
      <c r="CH308" s="138"/>
      <c r="CI308" s="138"/>
      <c r="CJ308" s="138"/>
      <c r="CK308" s="138"/>
      <c r="CL308" s="138"/>
      <c r="CM308" s="138"/>
      <c r="CN308" s="138"/>
      <c r="CO308" s="138"/>
      <c r="CP308" s="138"/>
      <c r="CQ308" s="138"/>
      <c r="CR308" s="138"/>
      <c r="CS308" s="138"/>
      <c r="CT308" s="138"/>
      <c r="CU308" s="138"/>
      <c r="CV308" s="138"/>
      <c r="CW308" s="138"/>
      <c r="CX308" s="138"/>
      <c r="CY308" s="138"/>
      <c r="CZ308" s="138"/>
      <c r="DA308" s="138"/>
      <c r="DB308" s="138"/>
      <c r="DC308" s="138"/>
      <c r="DD308" s="138"/>
      <c r="DE308" s="138"/>
      <c r="DF308" s="138"/>
      <c r="DG308" s="138"/>
      <c r="DH308" s="138"/>
      <c r="DI308" s="138"/>
      <c r="DJ308" s="138"/>
      <c r="DK308" s="138"/>
      <c r="DL308" s="138"/>
      <c r="DM308" s="138"/>
      <c r="DN308" s="138"/>
      <c r="DO308" s="138"/>
      <c r="DP308" s="138"/>
      <c r="DQ308" s="138"/>
      <c r="DR308" s="138"/>
      <c r="DS308" s="138"/>
      <c r="DT308" s="138"/>
      <c r="DU308" s="138"/>
      <c r="DV308" s="138"/>
      <c r="DW308" s="138"/>
      <c r="DX308" s="138"/>
      <c r="DY308" s="138"/>
      <c r="DZ308" s="138"/>
      <c r="EA308" s="138"/>
      <c r="EB308" s="138"/>
      <c r="EC308" s="138"/>
      <c r="ED308" s="138"/>
      <c r="EE308" s="138"/>
      <c r="EF308" s="138"/>
      <c r="EG308" s="138"/>
      <c r="EH308" s="138"/>
      <c r="EI308" s="138"/>
      <c r="EJ308" s="138"/>
      <c r="EK308" s="138"/>
      <c r="EL308" s="138"/>
      <c r="EM308" s="138"/>
      <c r="EN308" s="138"/>
      <c r="EO308" s="138"/>
      <c r="EP308" s="138"/>
      <c r="EQ308" s="138"/>
      <c r="ER308" s="138"/>
      <c r="ES308" s="138"/>
      <c r="ET308" s="138"/>
      <c r="EU308" s="138"/>
      <c r="EV308" s="138"/>
      <c r="EW308" s="138"/>
      <c r="EX308" s="138"/>
      <c r="EY308" s="138"/>
      <c r="EZ308" s="138"/>
      <c r="FA308" s="138"/>
      <c r="FB308" s="138"/>
      <c r="FC308" s="138"/>
      <c r="FD308" s="138"/>
      <c r="FE308" s="138"/>
      <c r="FF308" s="138"/>
      <c r="FG308" s="138"/>
      <c r="FH308" s="138"/>
      <c r="FI308" s="138"/>
      <c r="FJ308" s="138"/>
      <c r="FK308" s="138"/>
      <c r="FL308" s="138"/>
      <c r="FM308" s="138"/>
      <c r="FN308" s="138"/>
      <c r="FO308" s="138"/>
      <c r="FP308" s="138"/>
      <c r="FQ308" s="138"/>
      <c r="FR308" s="138"/>
      <c r="FS308" s="138"/>
      <c r="FT308" s="138"/>
      <c r="FU308" s="138"/>
      <c r="FV308" s="138"/>
      <c r="FW308" s="138"/>
      <c r="FX308" s="138"/>
      <c r="FY308" s="138"/>
      <c r="FZ308" s="138"/>
      <c r="GA308" s="138"/>
      <c r="GB308" s="138"/>
      <c r="GC308" s="138"/>
      <c r="GD308" s="138"/>
      <c r="GE308" s="138"/>
      <c r="GF308" s="138"/>
      <c r="GG308" s="138"/>
      <c r="GH308" s="138"/>
      <c r="GI308" s="138"/>
      <c r="GJ308" s="138"/>
      <c r="GK308" s="138"/>
      <c r="GL308" s="138"/>
      <c r="GM308" s="138"/>
      <c r="GN308" s="138"/>
      <c r="GO308" s="138"/>
      <c r="GP308" s="138"/>
      <c r="GQ308" s="138"/>
      <c r="GR308" s="138"/>
      <c r="GS308" s="138"/>
      <c r="GT308" s="138"/>
      <c r="GU308" s="138"/>
      <c r="GV308" s="138"/>
      <c r="GW308" s="138"/>
      <c r="GX308" s="138"/>
      <c r="GY308" s="138"/>
      <c r="GZ308" s="138"/>
      <c r="HA308" s="138"/>
      <c r="HB308" s="138"/>
      <c r="HC308" s="138"/>
      <c r="HD308" s="138"/>
      <c r="HE308" s="138"/>
      <c r="HF308" s="138"/>
      <c r="HG308" s="138"/>
      <c r="HH308" s="138"/>
      <c r="HI308" s="138"/>
      <c r="HJ308" s="138"/>
      <c r="HK308" s="138"/>
      <c r="HL308" s="138"/>
      <c r="HM308" s="138"/>
      <c r="HN308" s="138"/>
      <c r="HO308" s="138"/>
      <c r="HP308" s="138"/>
      <c r="HQ308" s="138"/>
      <c r="HR308" s="138"/>
      <c r="HS308" s="138"/>
      <c r="HT308" s="138"/>
      <c r="HU308" s="138"/>
      <c r="HV308" s="138"/>
      <c r="HW308" s="138"/>
      <c r="HX308" s="138"/>
      <c r="HY308" s="138"/>
      <c r="HZ308" s="138"/>
      <c r="IA308" s="138"/>
      <c r="IB308" s="138"/>
      <c r="IC308" s="138"/>
      <c r="ID308" s="138"/>
      <c r="IE308" s="138"/>
      <c r="IF308" s="138"/>
      <c r="IG308" s="138"/>
      <c r="IH308" s="138"/>
      <c r="II308" s="138"/>
      <c r="IJ308" s="138"/>
      <c r="IK308" s="138"/>
      <c r="IL308" s="138"/>
      <c r="IM308" s="138"/>
      <c r="IN308" s="138"/>
      <c r="IO308" s="138"/>
      <c r="IP308" s="138"/>
      <c r="IQ308" s="138"/>
      <c r="IR308" s="138"/>
      <c r="IS308" s="138"/>
      <c r="IT308" s="138"/>
      <c r="IU308" s="138"/>
      <c r="IV308" s="138"/>
    </row>
    <row r="309" spans="1:256" s="34" customFormat="1" ht="12.75" customHeight="1">
      <c r="A309" s="137" t="s">
        <v>5</v>
      </c>
      <c r="B309" s="138"/>
      <c r="C309" s="138"/>
      <c r="D309" s="138"/>
      <c r="E309" s="138"/>
      <c r="F309" s="138"/>
      <c r="G309" s="138"/>
      <c r="H309" s="138"/>
      <c r="J309" s="168"/>
      <c r="K309" s="360"/>
      <c r="M309" s="357"/>
    </row>
    <row r="310" spans="1:256" ht="15">
      <c r="M310" s="356"/>
    </row>
    <row r="311" spans="1:256" ht="15">
      <c r="C311" s="478"/>
      <c r="D311" s="478"/>
      <c r="E311" s="478"/>
      <c r="F311" s="478"/>
      <c r="H311" s="344"/>
      <c r="K311" s="360"/>
    </row>
    <row r="312" spans="1:256" ht="15">
      <c r="C312" s="478"/>
      <c r="G312" s="392"/>
      <c r="H312" s="344"/>
      <c r="K312" s="360"/>
    </row>
    <row r="313" spans="1:256" ht="15">
      <c r="G313" s="363"/>
      <c r="H313" s="344"/>
    </row>
    <row r="314" spans="1:256" ht="15">
      <c r="F314" s="425"/>
      <c r="G314" s="363"/>
      <c r="H314" s="344"/>
    </row>
    <row r="315" spans="1:256" ht="15">
      <c r="G315" s="363"/>
      <c r="H315" s="344"/>
    </row>
    <row r="316" spans="1:256" ht="15">
      <c r="G316" s="363"/>
      <c r="H316" s="344"/>
    </row>
    <row r="317" spans="1:256" ht="15">
      <c r="G317" s="363"/>
      <c r="H317" s="343"/>
    </row>
  </sheetData>
  <mergeCells count="31">
    <mergeCell ref="A293:A304"/>
    <mergeCell ref="A281:A292"/>
    <mergeCell ref="A2:H2"/>
    <mergeCell ref="C3:E3"/>
    <mergeCell ref="F3:H3"/>
    <mergeCell ref="A101:A112"/>
    <mergeCell ref="A53:A64"/>
    <mergeCell ref="A5:A16"/>
    <mergeCell ref="A89:A100"/>
    <mergeCell ref="A3:B4"/>
    <mergeCell ref="A17:A28"/>
    <mergeCell ref="A29:A40"/>
    <mergeCell ref="A41:A52"/>
    <mergeCell ref="A65:A76"/>
    <mergeCell ref="A77:A88"/>
    <mergeCell ref="A308:K308"/>
    <mergeCell ref="A173:A184"/>
    <mergeCell ref="A245:A256"/>
    <mergeCell ref="A113:A124"/>
    <mergeCell ref="A233:A244"/>
    <mergeCell ref="A221:A232"/>
    <mergeCell ref="A209:A220"/>
    <mergeCell ref="A197:A208"/>
    <mergeCell ref="A149:A160"/>
    <mergeCell ref="A185:A196"/>
    <mergeCell ref="A161:A172"/>
    <mergeCell ref="A257:A268"/>
    <mergeCell ref="A137:A148"/>
    <mergeCell ref="A125:A136"/>
    <mergeCell ref="A269:A280"/>
    <mergeCell ref="A305:A306"/>
  </mergeCells>
  <phoneticPr fontId="18" type="noConversion"/>
  <pageMargins left="0.75" right="0.75" top="1" bottom="1" header="0" footer="0"/>
  <pageSetup paperSize="9" scale="1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4"/>
  <sheetViews>
    <sheetView showGridLines="0" zoomScaleNormal="100" zoomScaleSheetLayoutView="100" workbookViewId="0">
      <pane xSplit="2" ySplit="5" topLeftCell="C270" activePane="bottomRight" state="frozen"/>
      <selection activeCell="A2" sqref="A2:IV2"/>
      <selection pane="topRight" activeCell="A2" sqref="A2:IV2"/>
      <selection pane="bottomLeft" activeCell="A2" sqref="A2:IV2"/>
      <selection pane="bottomRight" activeCell="A3" sqref="A3:B5"/>
    </sheetView>
  </sheetViews>
  <sheetFormatPr baseColWidth="10" defaultColWidth="11.42578125" defaultRowHeight="12.75"/>
  <cols>
    <col min="1" max="1" width="4.7109375" style="30" customWidth="1"/>
    <col min="2" max="2" width="8.7109375" style="30" customWidth="1"/>
    <col min="3" max="3" width="9.28515625" style="30" customWidth="1"/>
    <col min="4" max="4" width="10.7109375" style="31" customWidth="1"/>
    <col min="5" max="5" width="9.7109375" style="30" bestFit="1" customWidth="1"/>
    <col min="6" max="6" width="10.28515625" style="30" bestFit="1" customWidth="1"/>
    <col min="7" max="7" width="10.7109375" style="31" customWidth="1"/>
    <col min="8" max="8" width="10.7109375" style="30" customWidth="1"/>
    <col min="9" max="9" width="14.7109375" style="30" bestFit="1" customWidth="1"/>
    <col min="10" max="10" width="9.7109375" style="30" bestFit="1" customWidth="1"/>
    <col min="11" max="11" width="10.7109375" style="31" customWidth="1"/>
    <col min="12" max="12" width="9.7109375" style="30" bestFit="1" customWidth="1"/>
    <col min="13" max="13" width="10.28515625" style="30" bestFit="1" customWidth="1"/>
    <col min="14" max="14" width="10.7109375" style="31" customWidth="1"/>
    <col min="15" max="15" width="10.7109375" style="30" customWidth="1"/>
    <col min="16" max="16" width="12.42578125" style="30" customWidth="1"/>
    <col min="17" max="17" width="13" style="30" customWidth="1"/>
    <col min="18" max="18" width="11.7109375" style="30" customWidth="1"/>
    <col min="19" max="20" width="10.7109375" style="30" customWidth="1"/>
    <col min="21" max="21" width="13" style="30" customWidth="1"/>
    <col min="22" max="22" width="10.7109375" style="31" customWidth="1"/>
    <col min="23" max="23" width="11.5703125" style="30" customWidth="1"/>
    <col min="24" max="24" width="10.7109375" style="30" customWidth="1"/>
    <col min="25" max="16384" width="11.42578125" style="30"/>
  </cols>
  <sheetData>
    <row r="1" spans="1:24" ht="70.150000000000006" customHeight="1">
      <c r="R1" s="32"/>
    </row>
    <row r="2" spans="1:24" ht="19.899999999999999" customHeight="1" thickBot="1">
      <c r="A2" s="681" t="s">
        <v>40</v>
      </c>
      <c r="B2" s="667"/>
      <c r="C2" s="681"/>
      <c r="D2" s="681"/>
      <c r="E2" s="681"/>
      <c r="F2" s="681"/>
      <c r="G2" s="681"/>
      <c r="H2" s="681"/>
      <c r="I2" s="681"/>
      <c r="J2" s="681"/>
      <c r="K2" s="681"/>
      <c r="L2" s="681"/>
      <c r="M2" s="681"/>
      <c r="N2" s="681"/>
      <c r="O2" s="33"/>
    </row>
    <row r="3" spans="1:24" s="34" customFormat="1" ht="12" customHeight="1">
      <c r="A3" s="633" t="s">
        <v>7</v>
      </c>
      <c r="B3" s="634"/>
      <c r="C3" s="684" t="s">
        <v>9</v>
      </c>
      <c r="D3" s="633"/>
      <c r="E3" s="633"/>
      <c r="F3" s="633"/>
      <c r="G3" s="633"/>
      <c r="H3" s="633"/>
      <c r="I3" s="685"/>
      <c r="J3" s="669" t="s">
        <v>10</v>
      </c>
      <c r="K3" s="669"/>
      <c r="L3" s="669"/>
      <c r="M3" s="669"/>
      <c r="N3" s="669"/>
      <c r="O3" s="669"/>
      <c r="P3" s="678"/>
      <c r="Q3" s="677" t="s">
        <v>42</v>
      </c>
      <c r="R3" s="669"/>
      <c r="S3" s="669"/>
      <c r="T3" s="678"/>
      <c r="U3" s="669" t="s">
        <v>44</v>
      </c>
      <c r="V3" s="669"/>
      <c r="W3" s="669"/>
      <c r="X3" s="669"/>
    </row>
    <row r="4" spans="1:24" s="34" customFormat="1" ht="12" customHeight="1">
      <c r="A4" s="687"/>
      <c r="B4" s="688"/>
      <c r="C4" s="602" t="s">
        <v>46</v>
      </c>
      <c r="D4" s="35"/>
      <c r="E4" s="36"/>
      <c r="F4" s="37"/>
      <c r="G4" s="36"/>
      <c r="H4" s="36"/>
      <c r="I4" s="38"/>
      <c r="J4" s="37"/>
      <c r="K4" s="39"/>
      <c r="L4" s="36"/>
      <c r="M4" s="37"/>
      <c r="N4" s="39"/>
      <c r="O4" s="39"/>
      <c r="P4" s="38"/>
      <c r="Q4" s="680" t="s">
        <v>43</v>
      </c>
      <c r="R4" s="676"/>
      <c r="S4" s="602" t="s">
        <v>47</v>
      </c>
      <c r="T4" s="679"/>
      <c r="U4" s="603" t="s">
        <v>43</v>
      </c>
      <c r="V4" s="676"/>
      <c r="W4" s="602" t="s">
        <v>48</v>
      </c>
      <c r="X4" s="603"/>
    </row>
    <row r="5" spans="1:24" s="34" customFormat="1" ht="66" customHeight="1">
      <c r="A5" s="635"/>
      <c r="B5" s="636"/>
      <c r="C5" s="686"/>
      <c r="D5" s="40" t="s">
        <v>41</v>
      </c>
      <c r="E5" s="41" t="s">
        <v>13</v>
      </c>
      <c r="F5" s="42" t="s">
        <v>15</v>
      </c>
      <c r="G5" s="40" t="s">
        <v>49</v>
      </c>
      <c r="H5" s="41" t="s">
        <v>13</v>
      </c>
      <c r="I5" s="43" t="s">
        <v>18</v>
      </c>
      <c r="J5" s="42" t="s">
        <v>46</v>
      </c>
      <c r="K5" s="41" t="s">
        <v>41</v>
      </c>
      <c r="L5" s="41" t="s">
        <v>13</v>
      </c>
      <c r="M5" s="42" t="s">
        <v>15</v>
      </c>
      <c r="N5" s="41" t="s">
        <v>50</v>
      </c>
      <c r="O5" s="41" t="s">
        <v>13</v>
      </c>
      <c r="P5" s="43" t="s">
        <v>19</v>
      </c>
      <c r="Q5" s="44" t="s">
        <v>45</v>
      </c>
      <c r="R5" s="42" t="s">
        <v>15</v>
      </c>
      <c r="S5" s="41" t="s">
        <v>45</v>
      </c>
      <c r="T5" s="43" t="s">
        <v>15</v>
      </c>
      <c r="U5" s="41" t="s">
        <v>45</v>
      </c>
      <c r="V5" s="42" t="s">
        <v>15</v>
      </c>
      <c r="W5" s="41" t="s">
        <v>45</v>
      </c>
      <c r="X5" s="41" t="s">
        <v>15</v>
      </c>
    </row>
    <row r="6" spans="1:24" s="60" customFormat="1" ht="12" customHeight="1">
      <c r="A6" s="612">
        <v>2000</v>
      </c>
      <c r="B6" s="46" t="s">
        <v>21</v>
      </c>
      <c r="C6" s="47">
        <f>datos!D140</f>
        <v>320.36629715240468</v>
      </c>
      <c r="D6" s="48">
        <v>112.20139438414292</v>
      </c>
      <c r="E6" s="49"/>
      <c r="F6" s="50"/>
      <c r="G6" s="48">
        <f t="shared" ref="G6:G37" si="0">C6-D6</f>
        <v>208.16490276826175</v>
      </c>
      <c r="H6" s="51"/>
      <c r="I6" s="52" t="s">
        <v>6</v>
      </c>
      <c r="J6" s="53">
        <f>datos!G140</f>
        <v>269.8045651196615</v>
      </c>
      <c r="K6" s="48">
        <v>44.895012477011285</v>
      </c>
      <c r="L6" s="49"/>
      <c r="M6" s="50"/>
      <c r="N6" s="48">
        <f t="shared" ref="N6:N37" si="1">J6-K6</f>
        <v>224.90955264265023</v>
      </c>
      <c r="O6" s="51"/>
      <c r="P6" s="54" t="s">
        <v>6</v>
      </c>
      <c r="Q6" s="55">
        <f>D6</f>
        <v>112.20139438414292</v>
      </c>
      <c r="R6" s="50"/>
      <c r="S6" s="56">
        <f>G6</f>
        <v>208.16490276826175</v>
      </c>
      <c r="T6" s="57"/>
      <c r="U6" s="58">
        <f>K6</f>
        <v>44.895012477011285</v>
      </c>
      <c r="V6" s="50"/>
      <c r="W6" s="59">
        <f>N6</f>
        <v>224.90955264265023</v>
      </c>
      <c r="X6" s="49"/>
    </row>
    <row r="7" spans="1:24" s="60" customFormat="1" ht="12" customHeight="1">
      <c r="A7" s="612"/>
      <c r="B7" s="46" t="s">
        <v>22</v>
      </c>
      <c r="C7" s="47">
        <f>datos!D141</f>
        <v>387.65277760148092</v>
      </c>
      <c r="D7" s="48">
        <v>154.85659100525271</v>
      </c>
      <c r="E7" s="61">
        <f t="shared" ref="E7:E38" si="2">((D7/D6)-1)*100</f>
        <v>38.016636829905678</v>
      </c>
      <c r="F7" s="62"/>
      <c r="G7" s="48">
        <f t="shared" si="0"/>
        <v>232.79618659622821</v>
      </c>
      <c r="H7" s="51">
        <f>((G7/G6)-1)*100</f>
        <v>11.832582486485288</v>
      </c>
      <c r="I7" s="54" t="s">
        <v>6</v>
      </c>
      <c r="J7" s="53">
        <f>datos!G141</f>
        <v>293.71961192648422</v>
      </c>
      <c r="K7" s="48">
        <v>65.115934501700877</v>
      </c>
      <c r="L7" s="61">
        <f>((K7/K6)-1)*100</f>
        <v>45.040464205336427</v>
      </c>
      <c r="M7" s="62"/>
      <c r="N7" s="48">
        <f t="shared" si="1"/>
        <v>228.60367742478334</v>
      </c>
      <c r="O7" s="51">
        <f>((N7/N6)-1)*100</f>
        <v>1.6424934995991736</v>
      </c>
      <c r="P7" s="54" t="s">
        <v>6</v>
      </c>
      <c r="Q7" s="55">
        <f>SUM($D$6:D7)</f>
        <v>267.05798538939564</v>
      </c>
      <c r="R7" s="62"/>
      <c r="S7" s="56">
        <f>SUM($G$6:G7)</f>
        <v>440.96108936448996</v>
      </c>
      <c r="T7" s="63"/>
      <c r="U7" s="58">
        <f>SUM($K$6:K7)</f>
        <v>110.01094697871216</v>
      </c>
      <c r="V7" s="64"/>
      <c r="W7" s="59">
        <f>SUM($N$6:N7)</f>
        <v>453.5132300674336</v>
      </c>
      <c r="X7" s="61"/>
    </row>
    <row r="8" spans="1:24" s="60" customFormat="1" ht="12" customHeight="1">
      <c r="A8" s="612"/>
      <c r="B8" s="65" t="s">
        <v>23</v>
      </c>
      <c r="C8" s="66">
        <f>datos!D142</f>
        <v>417.19342515596264</v>
      </c>
      <c r="D8" s="67">
        <v>158.69218980563278</v>
      </c>
      <c r="E8" s="68">
        <f t="shared" si="2"/>
        <v>2.4768715205993219</v>
      </c>
      <c r="F8" s="69"/>
      <c r="G8" s="67">
        <f t="shared" si="0"/>
        <v>258.50123535032986</v>
      </c>
      <c r="H8" s="70">
        <f t="shared" ref="H8:H71" si="3">((G8/G7)-1)*100</f>
        <v>11.041868481585393</v>
      </c>
      <c r="I8" s="71" t="s">
        <v>6</v>
      </c>
      <c r="J8" s="72">
        <f>datos!G142</f>
        <v>324.07856326253409</v>
      </c>
      <c r="K8" s="67">
        <v>74.444823158198417</v>
      </c>
      <c r="L8" s="68">
        <f t="shared" ref="L8:L71" si="4">((K8/K7)-1)*100</f>
        <v>14.326583389898007</v>
      </c>
      <c r="M8" s="69"/>
      <c r="N8" s="67">
        <f t="shared" si="1"/>
        <v>249.63374010433569</v>
      </c>
      <c r="O8" s="70">
        <f t="shared" ref="O8:O71" si="5">((N8/N7)-1)*100</f>
        <v>9.1993544970298213</v>
      </c>
      <c r="P8" s="71" t="s">
        <v>6</v>
      </c>
      <c r="Q8" s="73">
        <f>SUM($D$6:D8)</f>
        <v>425.75017519502842</v>
      </c>
      <c r="R8" s="69"/>
      <c r="S8" s="74">
        <f>SUM($G$6:G8)</f>
        <v>699.46232471481983</v>
      </c>
      <c r="T8" s="75"/>
      <c r="U8" s="76">
        <f>SUM($K$6:K8)</f>
        <v>184.45577013691059</v>
      </c>
      <c r="V8" s="77"/>
      <c r="W8" s="78">
        <f>SUM($N$6:N8)</f>
        <v>703.14697017176923</v>
      </c>
      <c r="X8" s="68"/>
    </row>
    <row r="9" spans="1:24" s="60" customFormat="1" ht="12" customHeight="1">
      <c r="A9" s="612"/>
      <c r="B9" s="79" t="s">
        <v>24</v>
      </c>
      <c r="C9" s="80">
        <f>datos!D143</f>
        <v>361.44011912059909</v>
      </c>
      <c r="D9" s="81">
        <v>143.65479270491505</v>
      </c>
      <c r="E9" s="82">
        <f t="shared" si="2"/>
        <v>-9.4758268312609584</v>
      </c>
      <c r="F9" s="83"/>
      <c r="G9" s="81">
        <f t="shared" si="0"/>
        <v>217.78532641568404</v>
      </c>
      <c r="H9" s="84">
        <f t="shared" si="3"/>
        <v>-15.750759906221035</v>
      </c>
      <c r="I9" s="85" t="s">
        <v>6</v>
      </c>
      <c r="J9" s="86">
        <f>datos!G143</f>
        <v>273.51822948445181</v>
      </c>
      <c r="K9" s="81">
        <v>48.446818891012477</v>
      </c>
      <c r="L9" s="82">
        <f t="shared" si="4"/>
        <v>-34.92251464139968</v>
      </c>
      <c r="M9" s="83"/>
      <c r="N9" s="81">
        <f t="shared" si="1"/>
        <v>225.07141059343934</v>
      </c>
      <c r="O9" s="84">
        <f t="shared" si="5"/>
        <v>-9.8393468369421537</v>
      </c>
      <c r="P9" s="85" t="s">
        <v>6</v>
      </c>
      <c r="Q9" s="87">
        <f>SUM($D$6:D9)</f>
        <v>569.40496789994347</v>
      </c>
      <c r="R9" s="83"/>
      <c r="S9" s="88">
        <f>SUM($G$6:G9)</f>
        <v>917.24765113050387</v>
      </c>
      <c r="T9" s="89"/>
      <c r="U9" s="90">
        <f>SUM($K$6:K9)</f>
        <v>232.90258902792306</v>
      </c>
      <c r="V9" s="91"/>
      <c r="W9" s="92">
        <f>SUM($N$6:N9)</f>
        <v>928.21838076520862</v>
      </c>
      <c r="X9" s="82"/>
    </row>
    <row r="10" spans="1:24" s="60" customFormat="1" ht="12" customHeight="1">
      <c r="A10" s="612"/>
      <c r="B10" s="46" t="s">
        <v>25</v>
      </c>
      <c r="C10" s="47">
        <f>datos!D144</f>
        <v>451.23588832594089</v>
      </c>
      <c r="D10" s="48">
        <v>189.17666130563873</v>
      </c>
      <c r="E10" s="61">
        <f t="shared" si="2"/>
        <v>31.688374431218101</v>
      </c>
      <c r="F10" s="62"/>
      <c r="G10" s="48">
        <f t="shared" si="0"/>
        <v>262.05922702030216</v>
      </c>
      <c r="H10" s="51">
        <f t="shared" si="3"/>
        <v>20.329147667236814</v>
      </c>
      <c r="I10" s="54" t="s">
        <v>6</v>
      </c>
      <c r="J10" s="53">
        <f>datos!G144</f>
        <v>330.88827390525643</v>
      </c>
      <c r="K10" s="48">
        <v>68.539926628442302</v>
      </c>
      <c r="L10" s="61">
        <f t="shared" si="4"/>
        <v>41.47456571427719</v>
      </c>
      <c r="M10" s="62"/>
      <c r="N10" s="48">
        <f t="shared" si="1"/>
        <v>262.34834727681414</v>
      </c>
      <c r="O10" s="51">
        <f t="shared" si="5"/>
        <v>16.562270874425032</v>
      </c>
      <c r="P10" s="54" t="s">
        <v>6</v>
      </c>
      <c r="Q10" s="55">
        <f>SUM($D$6:D10)</f>
        <v>758.5816292055822</v>
      </c>
      <c r="R10" s="62"/>
      <c r="S10" s="56">
        <f>SUM($G$6:G10)</f>
        <v>1179.3068781508059</v>
      </c>
      <c r="T10" s="63"/>
      <c r="U10" s="58">
        <f>SUM($K$6:K10)</f>
        <v>301.44251565636534</v>
      </c>
      <c r="V10" s="64"/>
      <c r="W10" s="59">
        <f>SUM($N$6:N10)</f>
        <v>1190.5667280420228</v>
      </c>
      <c r="X10" s="61"/>
    </row>
    <row r="11" spans="1:24" s="60" customFormat="1" ht="12" customHeight="1">
      <c r="A11" s="612"/>
      <c r="B11" s="65" t="s">
        <v>26</v>
      </c>
      <c r="C11" s="66">
        <f>datos!D145</f>
        <v>450.48573355330376</v>
      </c>
      <c r="D11" s="67">
        <v>187.78467139062178</v>
      </c>
      <c r="E11" s="68">
        <f t="shared" si="2"/>
        <v>-0.73581482272171428</v>
      </c>
      <c r="F11" s="69"/>
      <c r="G11" s="67">
        <f t="shared" si="0"/>
        <v>262.70106216268198</v>
      </c>
      <c r="H11" s="70">
        <f t="shared" si="3"/>
        <v>0.2449198792493279</v>
      </c>
      <c r="I11" s="71" t="s">
        <v>6</v>
      </c>
      <c r="J11" s="72">
        <f>datos!G145</f>
        <v>332.62731372831848</v>
      </c>
      <c r="K11" s="67">
        <v>55.632256337672644</v>
      </c>
      <c r="L11" s="68">
        <f t="shared" si="4"/>
        <v>-18.83233747935369</v>
      </c>
      <c r="M11" s="69"/>
      <c r="N11" s="67">
        <f t="shared" si="1"/>
        <v>276.99505739064585</v>
      </c>
      <c r="O11" s="70">
        <f t="shared" si="5"/>
        <v>5.5829244841315573</v>
      </c>
      <c r="P11" s="71" t="s">
        <v>6</v>
      </c>
      <c r="Q11" s="73">
        <f>SUM($D$6:D11)</f>
        <v>946.36630059620393</v>
      </c>
      <c r="R11" s="69"/>
      <c r="S11" s="74">
        <f>SUM($G$6:G11)</f>
        <v>1442.0079403134878</v>
      </c>
      <c r="T11" s="75"/>
      <c r="U11" s="76">
        <f>SUM($K$6:K11)</f>
        <v>357.07477199403797</v>
      </c>
      <c r="V11" s="77"/>
      <c r="W11" s="78">
        <f>SUM($N$6:N11)</f>
        <v>1467.5617854326686</v>
      </c>
      <c r="X11" s="68"/>
    </row>
    <row r="12" spans="1:24" s="60" customFormat="1" ht="12" customHeight="1">
      <c r="A12" s="612"/>
      <c r="B12" s="79" t="s">
        <v>27</v>
      </c>
      <c r="C12" s="80">
        <f>datos!D146</f>
        <v>335.8439460952244</v>
      </c>
      <c r="D12" s="81">
        <v>120.14513891793774</v>
      </c>
      <c r="E12" s="82">
        <f t="shared" si="2"/>
        <v>-36.019730456051512</v>
      </c>
      <c r="F12" s="83"/>
      <c r="G12" s="81">
        <f t="shared" si="0"/>
        <v>215.69880717728665</v>
      </c>
      <c r="H12" s="84">
        <f t="shared" si="3"/>
        <v>-17.891916613678703</v>
      </c>
      <c r="I12" s="85" t="s">
        <v>6</v>
      </c>
      <c r="J12" s="86">
        <f>datos!G146</f>
        <v>280.36354564686934</v>
      </c>
      <c r="K12" s="81">
        <v>77.177699175411405</v>
      </c>
      <c r="L12" s="82">
        <f t="shared" si="4"/>
        <v>38.728328232750073</v>
      </c>
      <c r="M12" s="83"/>
      <c r="N12" s="81">
        <f t="shared" si="1"/>
        <v>203.18584647145792</v>
      </c>
      <c r="O12" s="84">
        <f t="shared" si="5"/>
        <v>-26.6463999807386</v>
      </c>
      <c r="P12" s="85" t="s">
        <v>6</v>
      </c>
      <c r="Q12" s="87">
        <f>SUM($D$6:D12)</f>
        <v>1066.5114395141418</v>
      </c>
      <c r="R12" s="83"/>
      <c r="S12" s="88">
        <f>SUM($G$6:G12)</f>
        <v>1657.7067474907744</v>
      </c>
      <c r="T12" s="89"/>
      <c r="U12" s="90">
        <f>SUM($K$6:K12)</f>
        <v>434.25247116944939</v>
      </c>
      <c r="V12" s="91"/>
      <c r="W12" s="92">
        <f>SUM($N$6:N12)</f>
        <v>1670.7476319041266</v>
      </c>
      <c r="X12" s="82"/>
    </row>
    <row r="13" spans="1:24" s="60" customFormat="1" ht="12" customHeight="1">
      <c r="A13" s="612"/>
      <c r="B13" s="46" t="s">
        <v>28</v>
      </c>
      <c r="C13" s="47">
        <f>datos!D147</f>
        <v>389.12239363287779</v>
      </c>
      <c r="D13" s="48">
        <v>183.81248866491174</v>
      </c>
      <c r="E13" s="61">
        <f t="shared" si="2"/>
        <v>52.992031404999615</v>
      </c>
      <c r="F13" s="62"/>
      <c r="G13" s="48">
        <f t="shared" si="0"/>
        <v>205.30990496796605</v>
      </c>
      <c r="H13" s="51">
        <f t="shared" si="3"/>
        <v>-4.8163929811544044</v>
      </c>
      <c r="I13" s="54" t="s">
        <v>6</v>
      </c>
      <c r="J13" s="53">
        <f>datos!G147</f>
        <v>298.01345984037118</v>
      </c>
      <c r="K13" s="48">
        <v>62.406207078720563</v>
      </c>
      <c r="L13" s="61">
        <f t="shared" si="4"/>
        <v>-19.139585987291262</v>
      </c>
      <c r="M13" s="62"/>
      <c r="N13" s="48">
        <f t="shared" si="1"/>
        <v>235.60725276165061</v>
      </c>
      <c r="O13" s="51">
        <f t="shared" si="5"/>
        <v>15.956527904490137</v>
      </c>
      <c r="P13" s="54" t="s">
        <v>6</v>
      </c>
      <c r="Q13" s="55">
        <f>SUM($D$6:D13)</f>
        <v>1250.3239281790536</v>
      </c>
      <c r="R13" s="62"/>
      <c r="S13" s="56">
        <f>SUM($G$6:G13)</f>
        <v>1863.0166524587405</v>
      </c>
      <c r="T13" s="63"/>
      <c r="U13" s="58">
        <f>SUM($K$6:K13)</f>
        <v>496.65867824816996</v>
      </c>
      <c r="V13" s="64"/>
      <c r="W13" s="59">
        <f>SUM($N$6:N13)</f>
        <v>1906.3548846657773</v>
      </c>
      <c r="X13" s="61"/>
    </row>
    <row r="14" spans="1:24" s="60" customFormat="1" ht="12" customHeight="1">
      <c r="A14" s="612"/>
      <c r="B14" s="65" t="s">
        <v>29</v>
      </c>
      <c r="C14" s="66">
        <f>datos!D148</f>
        <v>439.51042514995254</v>
      </c>
      <c r="D14" s="67">
        <v>191.31167505679559</v>
      </c>
      <c r="E14" s="68">
        <f t="shared" si="2"/>
        <v>4.0798024369034014</v>
      </c>
      <c r="F14" s="69"/>
      <c r="G14" s="67">
        <f t="shared" si="0"/>
        <v>248.19875009315695</v>
      </c>
      <c r="H14" s="70">
        <f t="shared" si="3"/>
        <v>20.889808083970784</v>
      </c>
      <c r="I14" s="71" t="s">
        <v>6</v>
      </c>
      <c r="J14" s="72">
        <f>datos!G148</f>
        <v>316.22774845239383</v>
      </c>
      <c r="K14" s="67">
        <v>54.894219435529429</v>
      </c>
      <c r="L14" s="68">
        <f t="shared" si="4"/>
        <v>-12.037244362111842</v>
      </c>
      <c r="M14" s="69"/>
      <c r="N14" s="67">
        <f t="shared" si="1"/>
        <v>261.33352901686442</v>
      </c>
      <c r="O14" s="70">
        <f t="shared" si="5"/>
        <v>10.919135957686121</v>
      </c>
      <c r="P14" s="71" t="s">
        <v>6</v>
      </c>
      <c r="Q14" s="73">
        <f>SUM($D$6:D14)</f>
        <v>1441.6356032358492</v>
      </c>
      <c r="R14" s="69"/>
      <c r="S14" s="74">
        <f>SUM($G$6:G14)</f>
        <v>2111.2154025518976</v>
      </c>
      <c r="T14" s="75"/>
      <c r="U14" s="76">
        <f>SUM($K$6:K14)</f>
        <v>551.55289768369937</v>
      </c>
      <c r="V14" s="77"/>
      <c r="W14" s="78">
        <f>SUM($N$6:N14)</f>
        <v>2167.6884136826416</v>
      </c>
      <c r="X14" s="68"/>
    </row>
    <row r="15" spans="1:24" s="60" customFormat="1" ht="12" customHeight="1">
      <c r="A15" s="612"/>
      <c r="B15" s="79" t="s">
        <v>30</v>
      </c>
      <c r="C15" s="80">
        <f>datos!D149</f>
        <v>443.841096294159</v>
      </c>
      <c r="D15" s="81">
        <v>190.25361317658948</v>
      </c>
      <c r="E15" s="82">
        <f t="shared" si="2"/>
        <v>-0.55305661815568952</v>
      </c>
      <c r="F15" s="83"/>
      <c r="G15" s="81">
        <f t="shared" si="0"/>
        <v>253.58748311756952</v>
      </c>
      <c r="H15" s="84">
        <f t="shared" si="3"/>
        <v>2.1711362456055872</v>
      </c>
      <c r="I15" s="85" t="s">
        <v>6</v>
      </c>
      <c r="J15" s="86">
        <f>datos!G149</f>
        <v>379.03878435084687</v>
      </c>
      <c r="K15" s="81">
        <v>89.122889311600744</v>
      </c>
      <c r="L15" s="82">
        <f t="shared" si="4"/>
        <v>62.353869365555362</v>
      </c>
      <c r="M15" s="83"/>
      <c r="N15" s="81">
        <f t="shared" si="1"/>
        <v>289.91589503924615</v>
      </c>
      <c r="O15" s="84">
        <f t="shared" si="5"/>
        <v>10.937121665906568</v>
      </c>
      <c r="P15" s="85" t="s">
        <v>6</v>
      </c>
      <c r="Q15" s="87">
        <f>SUM($D$6:D15)</f>
        <v>1631.8892164124386</v>
      </c>
      <c r="R15" s="83"/>
      <c r="S15" s="88">
        <f>SUM($G$6:G15)</f>
        <v>2364.8028856694673</v>
      </c>
      <c r="T15" s="89"/>
      <c r="U15" s="90">
        <f>SUM($K$6:K15)</f>
        <v>640.67578699530009</v>
      </c>
      <c r="V15" s="91"/>
      <c r="W15" s="92">
        <f>SUM($N$6:N15)</f>
        <v>2457.6043087218877</v>
      </c>
      <c r="X15" s="82"/>
    </row>
    <row r="16" spans="1:24" s="60" customFormat="1" ht="12" customHeight="1">
      <c r="A16" s="612"/>
      <c r="B16" s="46" t="s">
        <v>31</v>
      </c>
      <c r="C16" s="47">
        <f>datos!D150</f>
        <v>463.99013499332881</v>
      </c>
      <c r="D16" s="48">
        <v>198.51559637229079</v>
      </c>
      <c r="E16" s="61">
        <f t="shared" si="2"/>
        <v>4.3426156579915887</v>
      </c>
      <c r="F16" s="62"/>
      <c r="G16" s="48">
        <f t="shared" si="0"/>
        <v>265.47453862103805</v>
      </c>
      <c r="H16" s="51">
        <f t="shared" si="3"/>
        <v>4.6875560880729195</v>
      </c>
      <c r="I16" s="54" t="s">
        <v>6</v>
      </c>
      <c r="J16" s="53">
        <f>datos!G150</f>
        <v>358.82763737934687</v>
      </c>
      <c r="K16" s="48">
        <v>92.122116896854308</v>
      </c>
      <c r="L16" s="61">
        <f t="shared" si="4"/>
        <v>3.3652719390271812</v>
      </c>
      <c r="M16" s="62"/>
      <c r="N16" s="48">
        <f t="shared" si="1"/>
        <v>266.70552048249255</v>
      </c>
      <c r="O16" s="51">
        <f t="shared" si="5"/>
        <v>-8.0058992811041225</v>
      </c>
      <c r="P16" s="54" t="s">
        <v>6</v>
      </c>
      <c r="Q16" s="55">
        <f>SUM($D$6:D16)</f>
        <v>1830.4048127847293</v>
      </c>
      <c r="R16" s="62"/>
      <c r="S16" s="56">
        <f>SUM($G$6:G16)</f>
        <v>2630.2774242905052</v>
      </c>
      <c r="T16" s="63"/>
      <c r="U16" s="58">
        <f>SUM($K$6:K16)</f>
        <v>732.79790389215441</v>
      </c>
      <c r="V16" s="64"/>
      <c r="W16" s="59">
        <f>SUM($N$6:N16)</f>
        <v>2724.3098292043801</v>
      </c>
      <c r="X16" s="61"/>
    </row>
    <row r="17" spans="1:26" s="60" customFormat="1" ht="12" customHeight="1">
      <c r="A17" s="613"/>
      <c r="B17" s="65" t="s">
        <v>32</v>
      </c>
      <c r="C17" s="66">
        <f>datos!D151</f>
        <v>346.94026619427115</v>
      </c>
      <c r="D17" s="67">
        <v>133.68739428798094</v>
      </c>
      <c r="E17" s="68">
        <f t="shared" si="2"/>
        <v>-32.656478014318225</v>
      </c>
      <c r="F17" s="69"/>
      <c r="G17" s="67">
        <f t="shared" si="0"/>
        <v>213.25287190629021</v>
      </c>
      <c r="H17" s="70">
        <f t="shared" si="3"/>
        <v>-19.671064120124036</v>
      </c>
      <c r="I17" s="71" t="s">
        <v>6</v>
      </c>
      <c r="J17" s="72">
        <f>datos!G151</f>
        <v>373.14716759823546</v>
      </c>
      <c r="K17" s="67">
        <v>84.242247586936415</v>
      </c>
      <c r="L17" s="68">
        <f t="shared" si="4"/>
        <v>-8.5537214898575247</v>
      </c>
      <c r="M17" s="69"/>
      <c r="N17" s="67">
        <f t="shared" si="1"/>
        <v>288.90492001129905</v>
      </c>
      <c r="O17" s="70">
        <f t="shared" si="5"/>
        <v>8.3235620652493125</v>
      </c>
      <c r="P17" s="71" t="s">
        <v>6</v>
      </c>
      <c r="Q17" s="73">
        <f>SUM($D$6:D17)</f>
        <v>1964.0922070727102</v>
      </c>
      <c r="R17" s="69"/>
      <c r="S17" s="74">
        <f>SUM($G$6:G17)</f>
        <v>2843.5302961967955</v>
      </c>
      <c r="T17" s="75"/>
      <c r="U17" s="76">
        <f>SUM($K$6:K17)</f>
        <v>817.04015147909081</v>
      </c>
      <c r="V17" s="77"/>
      <c r="W17" s="78">
        <f>SUM($N$6:N17)</f>
        <v>3013.2147492156791</v>
      </c>
      <c r="X17" s="68"/>
    </row>
    <row r="18" spans="1:26" s="104" customFormat="1" ht="12" customHeight="1">
      <c r="A18" s="671">
        <v>2001</v>
      </c>
      <c r="B18" s="95" t="s">
        <v>21</v>
      </c>
      <c r="C18" s="81">
        <f>datos!D152</f>
        <v>426.53</v>
      </c>
      <c r="D18" s="81">
        <v>162.58018235</v>
      </c>
      <c r="E18" s="96">
        <f t="shared" si="2"/>
        <v>21.612200773230761</v>
      </c>
      <c r="F18" s="97">
        <f t="shared" ref="F18:F49" si="6">((D18/D6)-1)*100</f>
        <v>44.90032253376075</v>
      </c>
      <c r="G18" s="81">
        <f t="shared" si="0"/>
        <v>263.94981765</v>
      </c>
      <c r="H18" s="98">
        <f t="shared" si="3"/>
        <v>23.77315967214151</v>
      </c>
      <c r="I18" s="99">
        <f t="shared" ref="I18:I25" si="7">((G18/G6)-1)*100</f>
        <v>26.798424777610297</v>
      </c>
      <c r="J18" s="100">
        <f>datos!G152</f>
        <v>405.59</v>
      </c>
      <c r="K18" s="81">
        <v>136.36061404</v>
      </c>
      <c r="L18" s="96">
        <f t="shared" si="4"/>
        <v>61.867255380714312</v>
      </c>
      <c r="M18" s="97">
        <f>((K18/K6)-1)*100</f>
        <v>203.73221103307219</v>
      </c>
      <c r="N18" s="81">
        <f t="shared" si="1"/>
        <v>269.22938595999995</v>
      </c>
      <c r="O18" s="98">
        <f t="shared" si="5"/>
        <v>-6.8103838628049695</v>
      </c>
      <c r="P18" s="99">
        <f>((N18/N6)-1)*100</f>
        <v>19.705625126455928</v>
      </c>
      <c r="Q18" s="101">
        <f>D18</f>
        <v>162.58018235</v>
      </c>
      <c r="R18" s="100">
        <f>((Q18/Q6)-1)*100</f>
        <v>44.90032253376075</v>
      </c>
      <c r="S18" s="102">
        <f>G18</f>
        <v>263.94981765</v>
      </c>
      <c r="T18" s="99">
        <f>((S18/S6)-1)*100</f>
        <v>26.798424777610297</v>
      </c>
      <c r="U18" s="103">
        <f>K18</f>
        <v>136.36061404</v>
      </c>
      <c r="V18" s="100">
        <f>((U18/U6)-1)*100</f>
        <v>203.73221103307219</v>
      </c>
      <c r="W18" s="92">
        <f>N18</f>
        <v>269.22938595999995</v>
      </c>
      <c r="X18" s="96">
        <f>((W18/W6)-1)*100</f>
        <v>19.705625126455928</v>
      </c>
    </row>
    <row r="19" spans="1:26" s="104" customFormat="1" ht="12" customHeight="1">
      <c r="A19" s="682"/>
      <c r="B19" s="105" t="s">
        <v>22</v>
      </c>
      <c r="C19" s="48">
        <f>datos!D153</f>
        <v>423.59</v>
      </c>
      <c r="D19" s="48">
        <v>178.07994527000002</v>
      </c>
      <c r="E19" s="106">
        <f t="shared" si="2"/>
        <v>9.5336114746337195</v>
      </c>
      <c r="F19" s="107">
        <f t="shared" si="6"/>
        <v>14.996684425243224</v>
      </c>
      <c r="G19" s="48">
        <f t="shared" si="0"/>
        <v>245.51005472999995</v>
      </c>
      <c r="H19" s="108">
        <f t="shared" si="3"/>
        <v>-6.9860866297135837</v>
      </c>
      <c r="I19" s="109">
        <f t="shared" si="7"/>
        <v>5.4613730231858337</v>
      </c>
      <c r="J19" s="110">
        <f>datos!G153</f>
        <v>348.48</v>
      </c>
      <c r="K19" s="48">
        <v>93.602648299999998</v>
      </c>
      <c r="L19" s="106">
        <f t="shared" si="4"/>
        <v>-31.356536519744171</v>
      </c>
      <c r="M19" s="107">
        <f t="shared" ref="M19:M82" si="8">((K19/K7)-1)*100</f>
        <v>43.747684827521027</v>
      </c>
      <c r="N19" s="48">
        <f t="shared" si="1"/>
        <v>254.87735170000002</v>
      </c>
      <c r="O19" s="108">
        <f t="shared" si="5"/>
        <v>-5.3307829711175092</v>
      </c>
      <c r="P19" s="109">
        <f>((N19/N7)-1)*100</f>
        <v>11.493110946940654</v>
      </c>
      <c r="Q19" s="111">
        <f>SUM($D$18:D19)</f>
        <v>340.66012762000003</v>
      </c>
      <c r="R19" s="110">
        <f t="shared" ref="R19:R82" si="9">((Q19/Q7)-1)*100</f>
        <v>27.560360018175658</v>
      </c>
      <c r="S19" s="112">
        <f>SUM(G$18:G19)</f>
        <v>509.45987237999998</v>
      </c>
      <c r="T19" s="109">
        <f t="shared" ref="T19:T82" si="10">((S19/S7)-1)*100</f>
        <v>15.533974463422616</v>
      </c>
      <c r="U19" s="113">
        <f>SUM($K$18:K19)</f>
        <v>229.96326234</v>
      </c>
      <c r="V19" s="110">
        <f t="shared" ref="V19:V82" si="11">((U19/U7)-1)*100</f>
        <v>109.036708305492</v>
      </c>
      <c r="W19" s="59">
        <f>SUM($N$18:N19)</f>
        <v>524.10673765999991</v>
      </c>
      <c r="X19" s="106">
        <f t="shared" ref="X19:X82" si="12">((W19/W7)-1)*100</f>
        <v>15.565920222893981</v>
      </c>
    </row>
    <row r="20" spans="1:26" s="104" customFormat="1" ht="12" customHeight="1">
      <c r="A20" s="682"/>
      <c r="B20" s="114" t="s">
        <v>23</v>
      </c>
      <c r="C20" s="67">
        <f>datos!D154</f>
        <v>474.04</v>
      </c>
      <c r="D20" s="67">
        <v>184.35371144999999</v>
      </c>
      <c r="E20" s="115">
        <f t="shared" si="2"/>
        <v>3.5230054515615672</v>
      </c>
      <c r="F20" s="116">
        <f t="shared" si="6"/>
        <v>16.170626718175352</v>
      </c>
      <c r="G20" s="67">
        <f t="shared" si="0"/>
        <v>289.68628855000003</v>
      </c>
      <c r="H20" s="117">
        <f t="shared" si="3"/>
        <v>17.993655644198746</v>
      </c>
      <c r="I20" s="118">
        <f t="shared" si="7"/>
        <v>12.063792715499822</v>
      </c>
      <c r="J20" s="119">
        <f>datos!G154</f>
        <v>359.67</v>
      </c>
      <c r="K20" s="67">
        <v>88.140459219999997</v>
      </c>
      <c r="L20" s="115">
        <f t="shared" si="4"/>
        <v>-5.8355069853296087</v>
      </c>
      <c r="M20" s="116">
        <f t="shared" si="8"/>
        <v>18.397029478729188</v>
      </c>
      <c r="N20" s="67">
        <f t="shared" si="1"/>
        <v>271.52954078000005</v>
      </c>
      <c r="O20" s="117">
        <f t="shared" si="5"/>
        <v>6.5334126272624804</v>
      </c>
      <c r="P20" s="118">
        <f t="shared" ref="P20:P48" si="13">((N20/N8)-1)*100</f>
        <v>8.7711703820616993</v>
      </c>
      <c r="Q20" s="120">
        <f>SUM($D$18:D20)</f>
        <v>525.01383907000002</v>
      </c>
      <c r="R20" s="119">
        <f t="shared" si="9"/>
        <v>23.31500247287055</v>
      </c>
      <c r="S20" s="121">
        <f>SUM(G$18:G20)</f>
        <v>799.14616092999995</v>
      </c>
      <c r="T20" s="118">
        <f t="shared" si="10"/>
        <v>14.251494711430324</v>
      </c>
      <c r="U20" s="122">
        <f>SUM($K$18:K20)</f>
        <v>318.10372156</v>
      </c>
      <c r="V20" s="119">
        <f t="shared" si="11"/>
        <v>72.455283629181395</v>
      </c>
      <c r="W20" s="78">
        <f>SUM($N$18:N20)</f>
        <v>795.63627843999996</v>
      </c>
      <c r="X20" s="115">
        <f t="shared" si="12"/>
        <v>13.153623949433623</v>
      </c>
    </row>
    <row r="21" spans="1:26" s="104" customFormat="1" ht="12" customHeight="1">
      <c r="A21" s="682"/>
      <c r="B21" s="95" t="s">
        <v>24</v>
      </c>
      <c r="C21" s="81">
        <f>datos!D155</f>
        <v>399.55</v>
      </c>
      <c r="D21" s="81">
        <v>141.57594785000001</v>
      </c>
      <c r="E21" s="96">
        <f t="shared" si="2"/>
        <v>-23.204178133187238</v>
      </c>
      <c r="F21" s="97">
        <f t="shared" si="6"/>
        <v>-1.4471113812299041</v>
      </c>
      <c r="G21" s="81">
        <f t="shared" si="0"/>
        <v>257.97405215000003</v>
      </c>
      <c r="H21" s="98">
        <f t="shared" si="3"/>
        <v>-10.947096101349107</v>
      </c>
      <c r="I21" s="99">
        <f t="shared" si="7"/>
        <v>18.453367082044949</v>
      </c>
      <c r="J21" s="100">
        <f>datos!G155</f>
        <v>294.49</v>
      </c>
      <c r="K21" s="81">
        <v>62.867608939999997</v>
      </c>
      <c r="L21" s="96">
        <f t="shared" si="4"/>
        <v>-28.67338167244915</v>
      </c>
      <c r="M21" s="97">
        <f t="shared" si="8"/>
        <v>29.766226924886418</v>
      </c>
      <c r="N21" s="81">
        <f t="shared" si="1"/>
        <v>231.62239106000001</v>
      </c>
      <c r="O21" s="98">
        <f t="shared" si="5"/>
        <v>-14.69716687376339</v>
      </c>
      <c r="P21" s="99">
        <f t="shared" si="13"/>
        <v>2.9106230992589799</v>
      </c>
      <c r="Q21" s="101">
        <f>SUM($D$18:D21)</f>
        <v>666.58978692000005</v>
      </c>
      <c r="R21" s="100">
        <f t="shared" si="9"/>
        <v>17.067785582990204</v>
      </c>
      <c r="S21" s="102">
        <f>SUM(G$18:G21)</f>
        <v>1057.12021308</v>
      </c>
      <c r="T21" s="99">
        <f t="shared" si="10"/>
        <v>15.249160003528361</v>
      </c>
      <c r="U21" s="103">
        <f>SUM($K$18:K21)</f>
        <v>380.97133050000002</v>
      </c>
      <c r="V21" s="100">
        <f t="shared" si="11"/>
        <v>63.575395228571182</v>
      </c>
      <c r="W21" s="92">
        <f>SUM($N$18:N21)</f>
        <v>1027.2586695</v>
      </c>
      <c r="X21" s="96">
        <f t="shared" si="12"/>
        <v>10.669934014142669</v>
      </c>
    </row>
    <row r="22" spans="1:26" s="104" customFormat="1" ht="12" customHeight="1">
      <c r="A22" s="682"/>
      <c r="B22" s="105" t="s">
        <v>25</v>
      </c>
      <c r="C22" s="48">
        <f>datos!D156</f>
        <v>358.5</v>
      </c>
      <c r="D22" s="48">
        <v>98.139427139999995</v>
      </c>
      <c r="E22" s="106">
        <f t="shared" si="2"/>
        <v>-30.680720397521966</v>
      </c>
      <c r="F22" s="107">
        <f t="shared" si="6"/>
        <v>-48.122867555293524</v>
      </c>
      <c r="G22" s="48">
        <f t="shared" si="0"/>
        <v>260.36057285999999</v>
      </c>
      <c r="H22" s="108">
        <f t="shared" si="3"/>
        <v>0.92510106737877518</v>
      </c>
      <c r="I22" s="109">
        <f t="shared" si="7"/>
        <v>-0.6481947533832022</v>
      </c>
      <c r="J22" s="110">
        <f>datos!G156</f>
        <v>370.03</v>
      </c>
      <c r="K22" s="48">
        <v>72.230346080000004</v>
      </c>
      <c r="L22" s="106">
        <f t="shared" si="4"/>
        <v>14.892783895973638</v>
      </c>
      <c r="M22" s="107">
        <f t="shared" si="8"/>
        <v>5.3843352817746881</v>
      </c>
      <c r="N22" s="48">
        <f t="shared" si="1"/>
        <v>297.79965391999997</v>
      </c>
      <c r="O22" s="108">
        <f t="shared" si="5"/>
        <v>28.571185435546798</v>
      </c>
      <c r="P22" s="109">
        <f t="shared" si="13"/>
        <v>13.513066505343652</v>
      </c>
      <c r="Q22" s="111">
        <f>SUM($D$18:D22)</f>
        <v>764.72921406</v>
      </c>
      <c r="R22" s="110">
        <f t="shared" si="9"/>
        <v>0.81040518485213653</v>
      </c>
      <c r="S22" s="112">
        <f>SUM(G$18:G22)</f>
        <v>1317.48078594</v>
      </c>
      <c r="T22" s="109">
        <f t="shared" si="10"/>
        <v>11.716535394574779</v>
      </c>
      <c r="U22" s="113">
        <f>SUM($K$18:K22)</f>
        <v>453.20167658000003</v>
      </c>
      <c r="V22" s="110">
        <f t="shared" si="11"/>
        <v>50.344312113104571</v>
      </c>
      <c r="W22" s="59">
        <f>SUM($N$18:N22)</f>
        <v>1325.0583234199999</v>
      </c>
      <c r="X22" s="106">
        <f t="shared" si="12"/>
        <v>11.296434900306561</v>
      </c>
    </row>
    <row r="23" spans="1:26" s="104" customFormat="1" ht="12" customHeight="1">
      <c r="A23" s="682"/>
      <c r="B23" s="114" t="s">
        <v>26</v>
      </c>
      <c r="C23" s="67">
        <f>datos!D157</f>
        <v>498.14</v>
      </c>
      <c r="D23" s="67">
        <v>239.58498134000001</v>
      </c>
      <c r="E23" s="115">
        <f t="shared" si="2"/>
        <v>144.12714473890503</v>
      </c>
      <c r="F23" s="116">
        <f t="shared" si="6"/>
        <v>27.584951192115881</v>
      </c>
      <c r="G23" s="67">
        <f t="shared" si="0"/>
        <v>258.55501865999997</v>
      </c>
      <c r="H23" s="117">
        <f t="shared" si="3"/>
        <v>-0.69348218901442715</v>
      </c>
      <c r="I23" s="118">
        <f t="shared" si="7"/>
        <v>-1.5782362920613191</v>
      </c>
      <c r="J23" s="119">
        <f>datos!G157</f>
        <v>349.72</v>
      </c>
      <c r="K23" s="67">
        <v>71.096828779999996</v>
      </c>
      <c r="L23" s="115">
        <f t="shared" si="4"/>
        <v>-1.569308969867822</v>
      </c>
      <c r="M23" s="116">
        <f t="shared" si="8"/>
        <v>27.797852289976532</v>
      </c>
      <c r="N23" s="67">
        <f t="shared" si="1"/>
        <v>278.62317122000002</v>
      </c>
      <c r="O23" s="117">
        <f t="shared" si="5"/>
        <v>-6.4393905256691308</v>
      </c>
      <c r="P23" s="118">
        <f t="shared" si="13"/>
        <v>0.58777721331613186</v>
      </c>
      <c r="Q23" s="120">
        <f>SUM($D$18:D23)</f>
        <v>1004.3141954</v>
      </c>
      <c r="R23" s="119">
        <f t="shared" si="9"/>
        <v>6.1231993116501959</v>
      </c>
      <c r="S23" s="121">
        <f>SUM(G$18:G23)</f>
        <v>1576.0358046000001</v>
      </c>
      <c r="T23" s="118">
        <f t="shared" si="10"/>
        <v>9.2945302546236341</v>
      </c>
      <c r="U23" s="122">
        <f>SUM($K$18:K23)</f>
        <v>524.29850536000004</v>
      </c>
      <c r="V23" s="119">
        <f t="shared" si="11"/>
        <v>46.831573239443024</v>
      </c>
      <c r="W23" s="78">
        <f>SUM($N$18:N23)</f>
        <v>1603.68149464</v>
      </c>
      <c r="X23" s="115">
        <f t="shared" si="12"/>
        <v>9.2752285156566963</v>
      </c>
    </row>
    <row r="24" spans="1:26" s="104" customFormat="1" ht="12" customHeight="1">
      <c r="A24" s="682"/>
      <c r="B24" s="95" t="s">
        <v>27</v>
      </c>
      <c r="C24" s="81">
        <f>datos!D158</f>
        <v>324.33</v>
      </c>
      <c r="D24" s="81">
        <v>95.268745530000004</v>
      </c>
      <c r="E24" s="96">
        <f t="shared" si="2"/>
        <v>-60.235927562253103</v>
      </c>
      <c r="F24" s="97">
        <f t="shared" si="6"/>
        <v>-20.705284967816272</v>
      </c>
      <c r="G24" s="81">
        <f t="shared" si="0"/>
        <v>229.06125446999999</v>
      </c>
      <c r="H24" s="98">
        <f t="shared" si="3"/>
        <v>-11.407152080379568</v>
      </c>
      <c r="I24" s="99">
        <f t="shared" si="7"/>
        <v>6.1949565079098878</v>
      </c>
      <c r="J24" s="100">
        <f>datos!G158</f>
        <v>313.94</v>
      </c>
      <c r="K24" s="81">
        <v>81.640003440000001</v>
      </c>
      <c r="L24" s="96">
        <f t="shared" si="4"/>
        <v>14.829317764122084</v>
      </c>
      <c r="M24" s="97">
        <f t="shared" si="8"/>
        <v>5.7818570808214398</v>
      </c>
      <c r="N24" s="81">
        <f t="shared" si="1"/>
        <v>232.29999656000001</v>
      </c>
      <c r="O24" s="98">
        <f t="shared" si="5"/>
        <v>-16.625743816340155</v>
      </c>
      <c r="P24" s="99">
        <f t="shared" si="13"/>
        <v>14.328827816573252</v>
      </c>
      <c r="Q24" s="101">
        <f>SUM($D$18:D24)</f>
        <v>1099.5829409299999</v>
      </c>
      <c r="R24" s="100">
        <f t="shared" si="9"/>
        <v>3.1009045182791573</v>
      </c>
      <c r="S24" s="102">
        <f>SUM(G$18:G24)</f>
        <v>1805.0970590700001</v>
      </c>
      <c r="T24" s="99">
        <f t="shared" si="10"/>
        <v>8.8912174485822781</v>
      </c>
      <c r="U24" s="103">
        <f>SUM($K$18:K24)</f>
        <v>605.93850880000002</v>
      </c>
      <c r="V24" s="100">
        <f t="shared" si="11"/>
        <v>39.535995539230242</v>
      </c>
      <c r="W24" s="92">
        <f>SUM($N$18:N24)</f>
        <v>1835.9814911999999</v>
      </c>
      <c r="X24" s="96">
        <f t="shared" si="12"/>
        <v>9.8898155616452321</v>
      </c>
    </row>
    <row r="25" spans="1:26" s="104" customFormat="1" ht="12" customHeight="1">
      <c r="A25" s="682"/>
      <c r="B25" s="105" t="s">
        <v>28</v>
      </c>
      <c r="C25" s="48">
        <f>datos!D159</f>
        <v>398.58</v>
      </c>
      <c r="D25" s="48">
        <v>199.95831667000002</v>
      </c>
      <c r="E25" s="106">
        <f t="shared" si="2"/>
        <v>109.88868443432311</v>
      </c>
      <c r="F25" s="107">
        <f t="shared" si="6"/>
        <v>8.7838580078864794</v>
      </c>
      <c r="G25" s="48">
        <f t="shared" si="0"/>
        <v>198.62168332999997</v>
      </c>
      <c r="H25" s="108">
        <f t="shared" si="3"/>
        <v>-13.288834556691331</v>
      </c>
      <c r="I25" s="109">
        <f t="shared" si="7"/>
        <v>-3.2576224897720496</v>
      </c>
      <c r="J25" s="110">
        <f>datos!G159</f>
        <v>282.83999999999997</v>
      </c>
      <c r="K25" s="48">
        <v>83.110905200000005</v>
      </c>
      <c r="L25" s="106">
        <f t="shared" si="4"/>
        <v>1.8016924277581836</v>
      </c>
      <c r="M25" s="107">
        <f t="shared" si="8"/>
        <v>33.177305736850961</v>
      </c>
      <c r="N25" s="48">
        <f t="shared" si="1"/>
        <v>199.72909479999998</v>
      </c>
      <c r="O25" s="108">
        <f t="shared" si="5"/>
        <v>-14.021051331177004</v>
      </c>
      <c r="P25" s="109">
        <f t="shared" si="13"/>
        <v>-15.22795140688914</v>
      </c>
      <c r="Q25" s="111">
        <f>SUM($D$18:D25)</f>
        <v>1299.5412575999999</v>
      </c>
      <c r="R25" s="110">
        <f t="shared" si="9"/>
        <v>3.9363662737083915</v>
      </c>
      <c r="S25" s="112">
        <f>SUM(G$18:G25)</f>
        <v>2003.7187424000001</v>
      </c>
      <c r="T25" s="109">
        <f t="shared" si="10"/>
        <v>7.5523796180547276</v>
      </c>
      <c r="U25" s="113">
        <f>SUM($K$18:K25)</f>
        <v>689.04941400000007</v>
      </c>
      <c r="V25" s="110">
        <f t="shared" si="11"/>
        <v>38.737012797287008</v>
      </c>
      <c r="W25" s="59">
        <f>SUM($N$18:N25)</f>
        <v>2035.7105859999999</v>
      </c>
      <c r="X25" s="106">
        <f t="shared" si="12"/>
        <v>6.7854995087602177</v>
      </c>
    </row>
    <row r="26" spans="1:26" s="104" customFormat="1" ht="12" customHeight="1">
      <c r="A26" s="682"/>
      <c r="B26" s="114" t="s">
        <v>29</v>
      </c>
      <c r="C26" s="67">
        <f>datos!D160</f>
        <v>273.04000000000002</v>
      </c>
      <c r="D26" s="67">
        <v>51.364068489999994</v>
      </c>
      <c r="E26" s="115">
        <f t="shared" si="2"/>
        <v>-74.312612075661562</v>
      </c>
      <c r="F26" s="116">
        <f t="shared" si="6"/>
        <v>-73.151628893139261</v>
      </c>
      <c r="G26" s="67">
        <f t="shared" si="0"/>
        <v>221.67593151000003</v>
      </c>
      <c r="H26" s="117">
        <f t="shared" si="3"/>
        <v>11.607115493879183</v>
      </c>
      <c r="I26" s="118">
        <f t="shared" ref="I26:I37" si="14">((G26/G14)-1)*100</f>
        <v>-10.686120930585696</v>
      </c>
      <c r="J26" s="119">
        <f>datos!G160</f>
        <v>266.36</v>
      </c>
      <c r="K26" s="67">
        <v>79.459649069999998</v>
      </c>
      <c r="L26" s="115">
        <f t="shared" si="4"/>
        <v>-4.3932335007223706</v>
      </c>
      <c r="M26" s="116">
        <f t="shared" si="8"/>
        <v>44.750485364531812</v>
      </c>
      <c r="N26" s="67">
        <f t="shared" si="1"/>
        <v>186.90035093</v>
      </c>
      <c r="O26" s="117">
        <f t="shared" si="5"/>
        <v>-6.4230721532314234</v>
      </c>
      <c r="P26" s="118">
        <f t="shared" ref="P26:P37" si="15">((N26/N14)-1)*100</f>
        <v>-28.482062124550833</v>
      </c>
      <c r="Q26" s="120">
        <f>SUM($D$18:D26)</f>
        <v>1350.9053260899998</v>
      </c>
      <c r="R26" s="119">
        <f t="shared" si="9"/>
        <v>-6.2935652353617755</v>
      </c>
      <c r="S26" s="121">
        <f>SUM(G$18:G26)</f>
        <v>2225.3946739100002</v>
      </c>
      <c r="T26" s="118">
        <f t="shared" si="10"/>
        <v>5.4082246283392088</v>
      </c>
      <c r="U26" s="122">
        <f>SUM($K$18:K26)</f>
        <v>768.50906307000002</v>
      </c>
      <c r="V26" s="119">
        <f t="shared" si="11"/>
        <v>39.335513655612985</v>
      </c>
      <c r="W26" s="78">
        <f>SUM($N$18:N26)</f>
        <v>2222.6109369299998</v>
      </c>
      <c r="X26" s="115">
        <f t="shared" si="12"/>
        <v>2.5336908616885312</v>
      </c>
    </row>
    <row r="27" spans="1:26" s="104" customFormat="1" ht="12" customHeight="1">
      <c r="A27" s="682"/>
      <c r="B27" s="95" t="s">
        <v>30</v>
      </c>
      <c r="C27" s="81">
        <f>datos!D161</f>
        <v>320.37</v>
      </c>
      <c r="D27" s="81">
        <v>55.207096469999996</v>
      </c>
      <c r="E27" s="96">
        <f t="shared" si="2"/>
        <v>7.4819384308472348</v>
      </c>
      <c r="F27" s="97">
        <f t="shared" si="6"/>
        <v>-70.982366353926793</v>
      </c>
      <c r="G27" s="81">
        <f t="shared" si="0"/>
        <v>265.16290352999999</v>
      </c>
      <c r="H27" s="98">
        <f t="shared" si="3"/>
        <v>19.617362933259287</v>
      </c>
      <c r="I27" s="99">
        <f t="shared" si="14"/>
        <v>4.5646655229681921</v>
      </c>
      <c r="J27" s="100">
        <f>datos!G161</f>
        <v>306.13</v>
      </c>
      <c r="K27" s="81">
        <v>76.959772599999994</v>
      </c>
      <c r="L27" s="96">
        <f t="shared" si="4"/>
        <v>-3.1460955330896767</v>
      </c>
      <c r="M27" s="97">
        <f t="shared" si="8"/>
        <v>-13.647578983974352</v>
      </c>
      <c r="N27" s="81">
        <f t="shared" si="1"/>
        <v>229.17022739999999</v>
      </c>
      <c r="O27" s="98">
        <f t="shared" si="5"/>
        <v>22.616263832394502</v>
      </c>
      <c r="P27" s="99">
        <f t="shared" si="15"/>
        <v>-20.952858631991521</v>
      </c>
      <c r="Q27" s="101">
        <f>SUM($D$18:D27)</f>
        <v>1406.1124225599997</v>
      </c>
      <c r="R27" s="100">
        <f t="shared" si="9"/>
        <v>-13.835301537734823</v>
      </c>
      <c r="S27" s="102">
        <f>SUM(G$18:G27)</f>
        <v>2490.5575774400004</v>
      </c>
      <c r="T27" s="99">
        <f t="shared" si="10"/>
        <v>5.3177663361541505</v>
      </c>
      <c r="U27" s="103">
        <f>SUM($K$18:K27)</f>
        <v>845.46883566999998</v>
      </c>
      <c r="V27" s="100">
        <f t="shared" si="11"/>
        <v>31.965161292446687</v>
      </c>
      <c r="W27" s="92">
        <f>SUM($N$18:N27)</f>
        <v>2451.7811643299997</v>
      </c>
      <c r="X27" s="96">
        <f t="shared" si="12"/>
        <v>-0.23694393646780387</v>
      </c>
    </row>
    <row r="28" spans="1:26" s="104" customFormat="1" ht="12" customHeight="1">
      <c r="A28" s="682"/>
      <c r="B28" s="105" t="s">
        <v>31</v>
      </c>
      <c r="C28" s="48">
        <f>datos!D162</f>
        <v>258.08</v>
      </c>
      <c r="D28" s="48">
        <v>7.04997366</v>
      </c>
      <c r="E28" s="106">
        <f t="shared" si="2"/>
        <v>-87.229950294830275</v>
      </c>
      <c r="F28" s="107">
        <f t="shared" si="6"/>
        <v>-96.448655023165699</v>
      </c>
      <c r="G28" s="48">
        <f t="shared" si="0"/>
        <v>251.03002633999998</v>
      </c>
      <c r="H28" s="108">
        <f t="shared" si="3"/>
        <v>-5.329884762104764</v>
      </c>
      <c r="I28" s="109">
        <f t="shared" si="14"/>
        <v>-5.4410160597952668</v>
      </c>
      <c r="J28" s="110">
        <f>datos!G162</f>
        <v>329.09</v>
      </c>
      <c r="K28" s="48">
        <v>87.257922140000005</v>
      </c>
      <c r="L28" s="106">
        <f t="shared" si="4"/>
        <v>13.381210978266346</v>
      </c>
      <c r="M28" s="107">
        <f t="shared" si="8"/>
        <v>-5.2801595541932205</v>
      </c>
      <c r="N28" s="48">
        <f t="shared" si="1"/>
        <v>241.83207785999997</v>
      </c>
      <c r="O28" s="108">
        <f t="shared" si="5"/>
        <v>5.5250852624497471</v>
      </c>
      <c r="P28" s="109">
        <f t="shared" si="15"/>
        <v>-9.3261821418223469</v>
      </c>
      <c r="Q28" s="111">
        <f>SUM($D$18:D28)</f>
        <v>1413.1623962199997</v>
      </c>
      <c r="R28" s="110">
        <f t="shared" si="9"/>
        <v>-22.795089569828441</v>
      </c>
      <c r="S28" s="112">
        <f>SUM(G$18:G28)</f>
        <v>2741.5876037800003</v>
      </c>
      <c r="T28" s="109">
        <f t="shared" si="10"/>
        <v>4.2318798185145834</v>
      </c>
      <c r="U28" s="113">
        <f>SUM($K$18:K28)</f>
        <v>932.72675780999998</v>
      </c>
      <c r="V28" s="110">
        <f t="shared" si="11"/>
        <v>27.2829456601815</v>
      </c>
      <c r="W28" s="59">
        <f>SUM($N$18:N28)</f>
        <v>2693.6132421899997</v>
      </c>
      <c r="X28" s="106">
        <f t="shared" si="12"/>
        <v>-1.1267656374952417</v>
      </c>
    </row>
    <row r="29" spans="1:26" s="104" customFormat="1" ht="12" customHeight="1">
      <c r="A29" s="683"/>
      <c r="B29" s="114" t="s">
        <v>32</v>
      </c>
      <c r="C29" s="67">
        <f>datos!D163</f>
        <v>193.71</v>
      </c>
      <c r="D29" s="67">
        <v>7.9333415100000009</v>
      </c>
      <c r="E29" s="115">
        <f t="shared" si="2"/>
        <v>12.530087240070632</v>
      </c>
      <c r="F29" s="116">
        <f t="shared" si="6"/>
        <v>-94.065752008816546</v>
      </c>
      <c r="G29" s="67">
        <f t="shared" si="0"/>
        <v>185.77665849000002</v>
      </c>
      <c r="H29" s="117">
        <f t="shared" si="3"/>
        <v>-25.994248099077812</v>
      </c>
      <c r="I29" s="118">
        <f t="shared" si="14"/>
        <v>-12.884334532368724</v>
      </c>
      <c r="J29" s="119">
        <f>datos!G163</f>
        <v>304.8</v>
      </c>
      <c r="K29" s="67">
        <v>70.756085409999997</v>
      </c>
      <c r="L29" s="115">
        <f t="shared" si="4"/>
        <v>-18.911562784550174</v>
      </c>
      <c r="M29" s="116">
        <f t="shared" si="8"/>
        <v>-16.008787233530242</v>
      </c>
      <c r="N29" s="67">
        <f t="shared" si="1"/>
        <v>234.04391459000001</v>
      </c>
      <c r="O29" s="117">
        <f t="shared" si="5"/>
        <v>-3.2204839568506838</v>
      </c>
      <c r="P29" s="118">
        <f t="shared" si="15"/>
        <v>-18.989294269946466</v>
      </c>
      <c r="Q29" s="120">
        <f>SUM($D$18:D29)</f>
        <v>1421.0957377299997</v>
      </c>
      <c r="R29" s="119">
        <f t="shared" si="9"/>
        <v>-27.646180122673279</v>
      </c>
      <c r="S29" s="121">
        <f>SUM(G$18:G29)</f>
        <v>2927.3642622700004</v>
      </c>
      <c r="T29" s="118">
        <f t="shared" si="10"/>
        <v>2.9482353743630618</v>
      </c>
      <c r="U29" s="122">
        <f>SUM($K$18:K29)</f>
        <v>1003.4828432199999</v>
      </c>
      <c r="V29" s="119">
        <f t="shared" si="11"/>
        <v>22.819281451883523</v>
      </c>
      <c r="W29" s="78">
        <f>SUM($N$18:N29)</f>
        <v>2927.6571567799997</v>
      </c>
      <c r="X29" s="115">
        <f t="shared" si="12"/>
        <v>-2.8394123737098265</v>
      </c>
    </row>
    <row r="30" spans="1:26" s="104" customFormat="1" ht="12" customHeight="1">
      <c r="A30" s="671">
        <v>2002</v>
      </c>
      <c r="B30" s="95" t="s">
        <v>21</v>
      </c>
      <c r="C30" s="81">
        <f>datos!D164</f>
        <v>260.62</v>
      </c>
      <c r="D30" s="81">
        <v>8.6994690499999994</v>
      </c>
      <c r="E30" s="96">
        <f t="shared" si="2"/>
        <v>9.6570598786689388</v>
      </c>
      <c r="F30" s="97">
        <f t="shared" si="6"/>
        <v>-94.649120868082235</v>
      </c>
      <c r="G30" s="81">
        <f t="shared" si="0"/>
        <v>251.92053095</v>
      </c>
      <c r="H30" s="98">
        <f t="shared" si="3"/>
        <v>35.603973608751495</v>
      </c>
      <c r="I30" s="99">
        <f t="shared" si="14"/>
        <v>-4.5574142869653116</v>
      </c>
      <c r="J30" s="100">
        <f>datos!G164</f>
        <v>309.7</v>
      </c>
      <c r="K30" s="81">
        <v>68.128818989999999</v>
      </c>
      <c r="L30" s="96">
        <f t="shared" si="4"/>
        <v>-3.7131313932591947</v>
      </c>
      <c r="M30" s="97">
        <f t="shared" si="8"/>
        <v>-50.03775872553998</v>
      </c>
      <c r="N30" s="81">
        <f t="shared" si="1"/>
        <v>241.57118100999998</v>
      </c>
      <c r="O30" s="98">
        <f t="shared" si="5"/>
        <v>3.2161769440518295</v>
      </c>
      <c r="P30" s="99">
        <f t="shared" si="15"/>
        <v>-10.273100334637775</v>
      </c>
      <c r="Q30" s="101">
        <f>D30</f>
        <v>8.6994690499999994</v>
      </c>
      <c r="R30" s="100">
        <f t="shared" si="9"/>
        <v>-94.649120868082235</v>
      </c>
      <c r="S30" s="123">
        <f>G30</f>
        <v>251.92053095</v>
      </c>
      <c r="T30" s="99">
        <f t="shared" si="10"/>
        <v>-4.5574142869653116</v>
      </c>
      <c r="U30" s="103">
        <f>K30</f>
        <v>68.128818989999999</v>
      </c>
      <c r="V30" s="100">
        <f t="shared" si="11"/>
        <v>-50.03775872553998</v>
      </c>
      <c r="W30" s="92">
        <f>N30</f>
        <v>241.57118100999998</v>
      </c>
      <c r="X30" s="96">
        <f t="shared" si="12"/>
        <v>-10.273100334637775</v>
      </c>
      <c r="Y30"/>
      <c r="Z30" s="406"/>
    </row>
    <row r="31" spans="1:26" s="104" customFormat="1" ht="12" customHeight="1">
      <c r="A31" s="674"/>
      <c r="B31" s="105" t="s">
        <v>22</v>
      </c>
      <c r="C31" s="48">
        <f>datos!D165</f>
        <v>269.37</v>
      </c>
      <c r="D31" s="48">
        <v>9.3351675899999993</v>
      </c>
      <c r="E31" s="106">
        <f t="shared" si="2"/>
        <v>7.3073257269649083</v>
      </c>
      <c r="F31" s="107">
        <f t="shared" si="6"/>
        <v>-94.757878223824548</v>
      </c>
      <c r="G31" s="48">
        <f t="shared" si="0"/>
        <v>260.03483240999998</v>
      </c>
      <c r="H31" s="108">
        <f t="shared" si="3"/>
        <v>3.2209766426740671</v>
      </c>
      <c r="I31" s="109">
        <f t="shared" si="14"/>
        <v>5.9161640837780194</v>
      </c>
      <c r="J31" s="110">
        <f>datos!G165</f>
        <v>333.83</v>
      </c>
      <c r="K31" s="48">
        <v>62.116605069999999</v>
      </c>
      <c r="L31" s="106">
        <f t="shared" si="4"/>
        <v>-8.8247734352807079</v>
      </c>
      <c r="M31" s="107">
        <f t="shared" si="8"/>
        <v>-33.637983328298624</v>
      </c>
      <c r="N31" s="48">
        <f t="shared" si="1"/>
        <v>271.71339492999999</v>
      </c>
      <c r="O31" s="108">
        <f t="shared" si="5"/>
        <v>12.477570293764572</v>
      </c>
      <c r="P31" s="109">
        <f t="shared" si="15"/>
        <v>6.6055469886616702</v>
      </c>
      <c r="Q31" s="111">
        <f>SUM($D$30:D31)</f>
        <v>18.034636639999999</v>
      </c>
      <c r="R31" s="110">
        <f t="shared" si="9"/>
        <v>-94.705973732236345</v>
      </c>
      <c r="S31" s="125">
        <f>SUM(G$30:G31)</f>
        <v>511.95536335999998</v>
      </c>
      <c r="T31" s="109">
        <f t="shared" si="10"/>
        <v>0.48983072373138814</v>
      </c>
      <c r="U31" s="113">
        <f>SUM($K$30:K31)</f>
        <v>130.24542406</v>
      </c>
      <c r="V31" s="110">
        <f t="shared" si="11"/>
        <v>-43.362508109041983</v>
      </c>
      <c r="W31" s="59">
        <f>SUM($N$30:N31)</f>
        <v>513.28457593999997</v>
      </c>
      <c r="X31" s="106">
        <f t="shared" si="12"/>
        <v>-2.0648774271283088</v>
      </c>
      <c r="Y31"/>
      <c r="Z31" s="406"/>
    </row>
    <row r="32" spans="1:26" s="104" customFormat="1" ht="12" customHeight="1">
      <c r="A32" s="674"/>
      <c r="B32" s="114" t="s">
        <v>23</v>
      </c>
      <c r="C32" s="67">
        <f>datos!D166</f>
        <v>383.56</v>
      </c>
      <c r="D32" s="67">
        <v>127.21133267</v>
      </c>
      <c r="E32" s="115">
        <f t="shared" si="2"/>
        <v>1262.7107541836858</v>
      </c>
      <c r="F32" s="116">
        <f t="shared" si="6"/>
        <v>-30.99605553398257</v>
      </c>
      <c r="G32" s="67">
        <f t="shared" si="0"/>
        <v>256.34866733000001</v>
      </c>
      <c r="H32" s="117">
        <f t="shared" si="3"/>
        <v>-1.4175658875530739</v>
      </c>
      <c r="I32" s="118">
        <f t="shared" si="14"/>
        <v>-11.508180586270978</v>
      </c>
      <c r="J32" s="119">
        <f>datos!G166</f>
        <v>339.59</v>
      </c>
      <c r="K32" s="67">
        <v>76.138342640000005</v>
      </c>
      <c r="L32" s="115">
        <f t="shared" si="4"/>
        <v>22.573251635691815</v>
      </c>
      <c r="M32" s="116">
        <f t="shared" si="8"/>
        <v>-13.617034317965738</v>
      </c>
      <c r="N32" s="67">
        <f t="shared" si="1"/>
        <v>263.45165735999996</v>
      </c>
      <c r="O32" s="117">
        <f t="shared" si="5"/>
        <v>-3.0406073915231424</v>
      </c>
      <c r="P32" s="118">
        <f t="shared" si="15"/>
        <v>-2.9749556518953502</v>
      </c>
      <c r="Q32" s="120">
        <f>SUM($D$30:D32)</f>
        <v>145.24596930999999</v>
      </c>
      <c r="R32" s="119">
        <f t="shared" si="9"/>
        <v>-72.33483034137042</v>
      </c>
      <c r="S32" s="126">
        <f>SUM(G$30:G32)</f>
        <v>768.30403068999999</v>
      </c>
      <c r="T32" s="118">
        <f t="shared" si="10"/>
        <v>-3.859385397548265</v>
      </c>
      <c r="U32" s="122">
        <f>SUM($K$30:K32)</f>
        <v>206.38376670000002</v>
      </c>
      <c r="V32" s="119">
        <f t="shared" si="11"/>
        <v>-35.120606043877302</v>
      </c>
      <c r="W32" s="78">
        <f>SUM($N$30:N32)</f>
        <v>776.73623329999987</v>
      </c>
      <c r="X32" s="115">
        <f t="shared" si="12"/>
        <v>-2.3754629662007476</v>
      </c>
      <c r="Y32"/>
      <c r="Z32" s="406"/>
    </row>
    <row r="33" spans="1:26" s="104" customFormat="1" ht="12" customHeight="1">
      <c r="A33" s="674"/>
      <c r="B33" s="95" t="s">
        <v>24</v>
      </c>
      <c r="C33" s="81">
        <f>datos!D167</f>
        <v>439.37</v>
      </c>
      <c r="D33" s="81">
        <v>168.23224839</v>
      </c>
      <c r="E33" s="96">
        <f t="shared" si="2"/>
        <v>32.246274651027122</v>
      </c>
      <c r="F33" s="97">
        <f t="shared" si="6"/>
        <v>18.828269169168756</v>
      </c>
      <c r="G33" s="81">
        <f t="shared" si="0"/>
        <v>271.13775161000001</v>
      </c>
      <c r="H33" s="98">
        <f t="shared" si="3"/>
        <v>5.7691285989647234</v>
      </c>
      <c r="I33" s="99">
        <f t="shared" si="14"/>
        <v>5.1027222894285185</v>
      </c>
      <c r="J33" s="100">
        <f>datos!G167</f>
        <v>384.55</v>
      </c>
      <c r="K33" s="81">
        <v>66.317308740000001</v>
      </c>
      <c r="L33" s="96">
        <f t="shared" si="4"/>
        <v>-12.898933125503087</v>
      </c>
      <c r="M33" s="97">
        <f t="shared" si="8"/>
        <v>5.4872451142405465</v>
      </c>
      <c r="N33" s="81">
        <f t="shared" si="1"/>
        <v>318.23269126000002</v>
      </c>
      <c r="O33" s="98">
        <f t="shared" si="5"/>
        <v>20.793581049726772</v>
      </c>
      <c r="P33" s="99">
        <f t="shared" si="15"/>
        <v>37.392887537182993</v>
      </c>
      <c r="Q33" s="101">
        <f>SUM($D$30:D33)</f>
        <v>313.47821769999996</v>
      </c>
      <c r="R33" s="100">
        <f t="shared" si="9"/>
        <v>-52.972844191262467</v>
      </c>
      <c r="S33" s="123">
        <f>SUM(G$30:G33)</f>
        <v>1039.4417822999999</v>
      </c>
      <c r="T33" s="99">
        <f t="shared" si="10"/>
        <v>-1.6723198138925643</v>
      </c>
      <c r="U33" s="103">
        <f>SUM($K$30:K33)</f>
        <v>272.70107544000001</v>
      </c>
      <c r="V33" s="100">
        <f t="shared" si="11"/>
        <v>-28.419528293087659</v>
      </c>
      <c r="W33" s="92">
        <f>SUM($N$30:N33)</f>
        <v>1094.9689245599998</v>
      </c>
      <c r="X33" s="96">
        <f t="shared" si="12"/>
        <v>6.5913539666651477</v>
      </c>
      <c r="Y33"/>
      <c r="Z33" s="406"/>
    </row>
    <row r="34" spans="1:26" s="104" customFormat="1" ht="12" customHeight="1">
      <c r="A34" s="674"/>
      <c r="B34" s="105" t="s">
        <v>25</v>
      </c>
      <c r="C34" s="48">
        <f>datos!D168</f>
        <v>448.44</v>
      </c>
      <c r="D34" s="48">
        <v>160.6290923</v>
      </c>
      <c r="E34" s="106">
        <f t="shared" si="2"/>
        <v>-4.5194403348721712</v>
      </c>
      <c r="F34" s="107">
        <f t="shared" si="6"/>
        <v>63.674373267795701</v>
      </c>
      <c r="G34" s="48">
        <f t="shared" si="0"/>
        <v>287.81090770000003</v>
      </c>
      <c r="H34" s="108">
        <f t="shared" si="3"/>
        <v>6.1493303647300213</v>
      </c>
      <c r="I34" s="109">
        <f t="shared" si="14"/>
        <v>10.543199586045059</v>
      </c>
      <c r="J34" s="110">
        <f>datos!G168</f>
        <v>400.48</v>
      </c>
      <c r="K34" s="48">
        <v>61.249869779999997</v>
      </c>
      <c r="L34" s="106">
        <f t="shared" si="4"/>
        <v>-7.641201152880206</v>
      </c>
      <c r="M34" s="107">
        <f t="shared" si="8"/>
        <v>-15.202026427837389</v>
      </c>
      <c r="N34" s="48">
        <f t="shared" si="1"/>
        <v>339.23013022000004</v>
      </c>
      <c r="O34" s="108">
        <f t="shared" si="5"/>
        <v>6.5981401460872613</v>
      </c>
      <c r="P34" s="109">
        <f t="shared" si="15"/>
        <v>13.912197598164378</v>
      </c>
      <c r="Q34" s="111">
        <f>SUM($D$30:D34)</f>
        <v>474.10730999999998</v>
      </c>
      <c r="R34" s="110">
        <f t="shared" si="9"/>
        <v>-38.003243333292879</v>
      </c>
      <c r="S34" s="125">
        <f>SUM(G$30:G34)</f>
        <v>1327.2526899999998</v>
      </c>
      <c r="T34" s="109">
        <f t="shared" si="10"/>
        <v>0.74171131482785313</v>
      </c>
      <c r="U34" s="113">
        <f>SUM($K$30:K34)</f>
        <v>333.95094521999999</v>
      </c>
      <c r="V34" s="110">
        <f t="shared" si="11"/>
        <v>-26.312950177038818</v>
      </c>
      <c r="W34" s="59">
        <f>SUM($N$30:N34)</f>
        <v>1434.1990547799999</v>
      </c>
      <c r="X34" s="106">
        <f t="shared" si="12"/>
        <v>8.2366737698236427</v>
      </c>
      <c r="Y34"/>
      <c r="Z34" s="406"/>
    </row>
    <row r="35" spans="1:26" s="104" customFormat="1" ht="12" customHeight="1">
      <c r="A35" s="674"/>
      <c r="B35" s="114" t="s">
        <v>26</v>
      </c>
      <c r="C35" s="67">
        <f>datos!D169</f>
        <v>396.76</v>
      </c>
      <c r="D35" s="67">
        <v>133.70807919000001</v>
      </c>
      <c r="E35" s="115">
        <f t="shared" si="2"/>
        <v>-16.759736810141955</v>
      </c>
      <c r="F35" s="116">
        <f t="shared" si="6"/>
        <v>-44.191794309405353</v>
      </c>
      <c r="G35" s="67">
        <f t="shared" si="0"/>
        <v>263.05192080999996</v>
      </c>
      <c r="H35" s="117">
        <f t="shared" si="3"/>
        <v>-8.6025186077407607</v>
      </c>
      <c r="I35" s="118">
        <f t="shared" si="14"/>
        <v>1.7392438071037519</v>
      </c>
      <c r="J35" s="119">
        <f>datos!G169</f>
        <v>395.28</v>
      </c>
      <c r="K35" s="67">
        <v>71.460113019999994</v>
      </c>
      <c r="L35" s="115">
        <f t="shared" si="4"/>
        <v>16.669820322351047</v>
      </c>
      <c r="M35" s="116">
        <f t="shared" si="8"/>
        <v>0.51097108863200624</v>
      </c>
      <c r="N35" s="67">
        <f t="shared" si="1"/>
        <v>323.81988697999998</v>
      </c>
      <c r="O35" s="117">
        <f t="shared" si="5"/>
        <v>-4.542710646016646</v>
      </c>
      <c r="P35" s="118">
        <f t="shared" si="15"/>
        <v>16.221449049660251</v>
      </c>
      <c r="Q35" s="120">
        <f>SUM($D$30:D35)</f>
        <v>607.81538919000002</v>
      </c>
      <c r="R35" s="119">
        <f t="shared" si="9"/>
        <v>-39.479558093080804</v>
      </c>
      <c r="S35" s="126">
        <f>SUM(G$30:G35)</f>
        <v>1590.3046108099998</v>
      </c>
      <c r="T35" s="118">
        <f t="shared" si="10"/>
        <v>0.90536053612189082</v>
      </c>
      <c r="U35" s="122">
        <f>SUM($K$30:K35)</f>
        <v>405.41105823999999</v>
      </c>
      <c r="V35" s="119">
        <f t="shared" si="11"/>
        <v>-22.67552661405513</v>
      </c>
      <c r="W35" s="78">
        <f>SUM($N$30:N35)</f>
        <v>1758.01894176</v>
      </c>
      <c r="X35" s="115">
        <f t="shared" si="12"/>
        <v>9.6239463781208059</v>
      </c>
      <c r="Y35"/>
      <c r="Z35" s="406"/>
    </row>
    <row r="36" spans="1:26" s="104" customFormat="1" ht="12" customHeight="1">
      <c r="A36" s="674"/>
      <c r="B36" s="95" t="s">
        <v>27</v>
      </c>
      <c r="C36" s="81">
        <f>datos!D170</f>
        <v>350.52</v>
      </c>
      <c r="D36" s="81">
        <v>95.604552369999993</v>
      </c>
      <c r="E36" s="96">
        <f t="shared" si="2"/>
        <v>-28.49755007388497</v>
      </c>
      <c r="F36" s="97">
        <f t="shared" si="6"/>
        <v>0.35248374283909367</v>
      </c>
      <c r="G36" s="81">
        <f t="shared" si="0"/>
        <v>254.91544762999999</v>
      </c>
      <c r="H36" s="98">
        <f t="shared" si="3"/>
        <v>-3.0931054047983464</v>
      </c>
      <c r="I36" s="99">
        <f t="shared" si="14"/>
        <v>11.287021552301034</v>
      </c>
      <c r="J36" s="100">
        <f>datos!G170</f>
        <v>269.04000000000002</v>
      </c>
      <c r="K36" s="81">
        <v>8.4595314500000001</v>
      </c>
      <c r="L36" s="96">
        <f t="shared" si="4"/>
        <v>-88.161883472487119</v>
      </c>
      <c r="M36" s="97">
        <f t="shared" si="8"/>
        <v>-89.638006989775306</v>
      </c>
      <c r="N36" s="81">
        <f t="shared" si="1"/>
        <v>260.58046855000003</v>
      </c>
      <c r="O36" s="98">
        <f t="shared" si="5"/>
        <v>-19.529195386911425</v>
      </c>
      <c r="P36" s="99">
        <f t="shared" si="15"/>
        <v>12.174116404989089</v>
      </c>
      <c r="Q36" s="101">
        <f>SUM($D$30:D36)</f>
        <v>703.41994155999998</v>
      </c>
      <c r="R36" s="100">
        <f t="shared" si="9"/>
        <v>-36.028478127801357</v>
      </c>
      <c r="S36" s="123">
        <f>SUM(G$30:G36)</f>
        <v>1845.2200584399998</v>
      </c>
      <c r="T36" s="99">
        <f t="shared" si="10"/>
        <v>2.2227613284501846</v>
      </c>
      <c r="U36" s="103">
        <f>SUM($K$30:K36)</f>
        <v>413.87058968999997</v>
      </c>
      <c r="V36" s="100">
        <f t="shared" si="11"/>
        <v>-31.697592465342915</v>
      </c>
      <c r="W36" s="92">
        <f>SUM($N$30:N36)</f>
        <v>2018.5994103099999</v>
      </c>
      <c r="X36" s="96">
        <f t="shared" si="12"/>
        <v>9.9466100276773837</v>
      </c>
      <c r="Y36"/>
      <c r="Z36" s="406"/>
    </row>
    <row r="37" spans="1:26" s="104" customFormat="1" ht="12" customHeight="1">
      <c r="A37" s="674"/>
      <c r="B37" s="105" t="s">
        <v>28</v>
      </c>
      <c r="C37" s="48">
        <f>datos!D171</f>
        <v>342.91</v>
      </c>
      <c r="D37" s="48">
        <v>139.13716577</v>
      </c>
      <c r="E37" s="106">
        <f t="shared" si="2"/>
        <v>45.534038203038762</v>
      </c>
      <c r="F37" s="107">
        <f t="shared" si="6"/>
        <v>-30.416914841494602</v>
      </c>
      <c r="G37" s="48">
        <f t="shared" si="0"/>
        <v>203.77283423000003</v>
      </c>
      <c r="H37" s="108">
        <f t="shared" si="3"/>
        <v>-20.062579131819234</v>
      </c>
      <c r="I37" s="109">
        <f t="shared" si="14"/>
        <v>2.5934484159222837</v>
      </c>
      <c r="J37" s="110">
        <f>datos!G171</f>
        <v>282.45</v>
      </c>
      <c r="K37" s="48">
        <v>50.238551100000002</v>
      </c>
      <c r="L37" s="106">
        <f t="shared" si="4"/>
        <v>493.86919236525807</v>
      </c>
      <c r="M37" s="107">
        <f t="shared" si="8"/>
        <v>-39.552395706550435</v>
      </c>
      <c r="N37" s="48">
        <f t="shared" si="1"/>
        <v>232.21144889999999</v>
      </c>
      <c r="O37" s="108">
        <f t="shared" si="5"/>
        <v>-10.886855721712163</v>
      </c>
      <c r="P37" s="109">
        <f t="shared" si="15"/>
        <v>16.263205985350517</v>
      </c>
      <c r="Q37" s="111">
        <f>SUM($D$30:D37)</f>
        <v>842.55710733000001</v>
      </c>
      <c r="R37" s="110">
        <f t="shared" si="9"/>
        <v>-35.165035938448064</v>
      </c>
      <c r="S37" s="125">
        <f>SUM(G$30:G37)</f>
        <v>2048.9928926699999</v>
      </c>
      <c r="T37" s="109">
        <f t="shared" si="10"/>
        <v>2.2595062526475918</v>
      </c>
      <c r="U37" s="113">
        <f>SUM($K$30:K37)</f>
        <v>464.10914078999997</v>
      </c>
      <c r="V37" s="110">
        <f t="shared" si="11"/>
        <v>-32.645013353135234</v>
      </c>
      <c r="W37" s="59">
        <f>SUM($N$30:N37)</f>
        <v>2250.8108592099998</v>
      </c>
      <c r="X37" s="106">
        <f t="shared" si="12"/>
        <v>10.566348413634463</v>
      </c>
      <c r="Y37"/>
      <c r="Z37" s="406"/>
    </row>
    <row r="38" spans="1:26" s="104" customFormat="1" ht="12" customHeight="1">
      <c r="A38" s="674"/>
      <c r="B38" s="114" t="s">
        <v>29</v>
      </c>
      <c r="C38" s="67">
        <f>datos!D172</f>
        <v>393.13</v>
      </c>
      <c r="D38" s="67">
        <v>132.46733373999999</v>
      </c>
      <c r="E38" s="115">
        <f t="shared" si="2"/>
        <v>-4.7937098568081709</v>
      </c>
      <c r="F38" s="116">
        <f t="shared" si="6"/>
        <v>157.89883401816169</v>
      </c>
      <c r="G38" s="67">
        <f t="shared" ref="G38:G69" si="16">C38-D38</f>
        <v>260.66266626000004</v>
      </c>
      <c r="H38" s="117">
        <f t="shared" si="3"/>
        <v>27.918261158299451</v>
      </c>
      <c r="I38" s="118">
        <f>((G38/G26)-1)*100</f>
        <v>17.587265556721611</v>
      </c>
      <c r="J38" s="119">
        <f>datos!G172</f>
        <v>364.32</v>
      </c>
      <c r="K38" s="67">
        <v>74.476772639999993</v>
      </c>
      <c r="L38" s="115">
        <f t="shared" si="4"/>
        <v>48.246259116338223</v>
      </c>
      <c r="M38" s="116">
        <f t="shared" si="8"/>
        <v>-6.270951971623151</v>
      </c>
      <c r="N38" s="67">
        <f t="shared" ref="N38:N69" si="17">J38-K38</f>
        <v>289.84322736000001</v>
      </c>
      <c r="O38" s="117">
        <f t="shared" si="5"/>
        <v>24.818663650308935</v>
      </c>
      <c r="P38" s="118">
        <f t="shared" si="13"/>
        <v>55.079017197006408</v>
      </c>
      <c r="Q38" s="120">
        <f>SUM($D$30:D38)</f>
        <v>975.02444106999997</v>
      </c>
      <c r="R38" s="119">
        <f t="shared" si="9"/>
        <v>-27.824369166411735</v>
      </c>
      <c r="S38" s="126">
        <f>SUM(G$30:G38)</f>
        <v>2309.6555589300001</v>
      </c>
      <c r="T38" s="118">
        <f t="shared" si="10"/>
        <v>3.7863344425083101</v>
      </c>
      <c r="U38" s="122">
        <f>SUM($K$30:K38)</f>
        <v>538.58591343000001</v>
      </c>
      <c r="V38" s="119">
        <f t="shared" si="11"/>
        <v>-29.918079133838059</v>
      </c>
      <c r="W38" s="78">
        <f>SUM($N$30:N38)</f>
        <v>2540.6540865699999</v>
      </c>
      <c r="X38" s="115">
        <f t="shared" si="12"/>
        <v>14.309438703622135</v>
      </c>
      <c r="Y38"/>
      <c r="Z38" s="406"/>
    </row>
    <row r="39" spans="1:26" s="104" customFormat="1" ht="12" customHeight="1">
      <c r="A39" s="674"/>
      <c r="B39" s="95" t="s">
        <v>30</v>
      </c>
      <c r="C39" s="81">
        <f>datos!D173</f>
        <v>454.15</v>
      </c>
      <c r="D39" s="81">
        <v>143.73381642000001</v>
      </c>
      <c r="E39" s="96">
        <f t="shared" ref="E39:E70" si="18">((D39/D38)-1)*100</f>
        <v>8.5051026256128139</v>
      </c>
      <c r="F39" s="97">
        <f t="shared" si="6"/>
        <v>160.353877690536</v>
      </c>
      <c r="G39" s="81">
        <f t="shared" si="16"/>
        <v>310.41618357999994</v>
      </c>
      <c r="H39" s="98">
        <f t="shared" si="3"/>
        <v>19.08732003468916</v>
      </c>
      <c r="I39" s="99">
        <f>((G39/G27)-1)*100</f>
        <v>17.066218331283324</v>
      </c>
      <c r="J39" s="100">
        <f>datos!G173</f>
        <v>387.83</v>
      </c>
      <c r="K39" s="81">
        <v>70.48314474</v>
      </c>
      <c r="L39" s="96">
        <f t="shared" si="4"/>
        <v>-5.3622461855377113</v>
      </c>
      <c r="M39" s="97">
        <f t="shared" si="8"/>
        <v>-8.4156016074299007</v>
      </c>
      <c r="N39" s="81">
        <f t="shared" si="17"/>
        <v>317.34685525999998</v>
      </c>
      <c r="O39" s="98">
        <f t="shared" si="5"/>
        <v>9.4891394049511746</v>
      </c>
      <c r="P39" s="99">
        <f t="shared" si="13"/>
        <v>38.476476137580519</v>
      </c>
      <c r="Q39" s="101">
        <f>SUM($D$30:D39)</f>
        <v>1118.75825749</v>
      </c>
      <c r="R39" s="100">
        <f t="shared" si="9"/>
        <v>-20.43607327974788</v>
      </c>
      <c r="S39" s="123">
        <f>SUM(G$30:G39)</f>
        <v>2620.0717425100001</v>
      </c>
      <c r="T39" s="99">
        <f t="shared" si="10"/>
        <v>5.2002076259214602</v>
      </c>
      <c r="U39" s="103">
        <f>SUM($K$30:K39)</f>
        <v>609.06905817000006</v>
      </c>
      <c r="V39" s="100">
        <f t="shared" si="11"/>
        <v>-27.960791400745432</v>
      </c>
      <c r="W39" s="92">
        <f>SUM($N$30:N39)</f>
        <v>2858.0009418299996</v>
      </c>
      <c r="X39" s="96">
        <f t="shared" si="12"/>
        <v>16.568353791518263</v>
      </c>
      <c r="Y39"/>
      <c r="Z39" s="406"/>
    </row>
    <row r="40" spans="1:26" s="104" customFormat="1" ht="12" customHeight="1">
      <c r="A40" s="674"/>
      <c r="B40" s="105" t="s">
        <v>31</v>
      </c>
      <c r="C40" s="48">
        <f>datos!D174</f>
        <v>411.36</v>
      </c>
      <c r="D40" s="48">
        <v>158.86888998000001</v>
      </c>
      <c r="E40" s="106">
        <f t="shared" si="18"/>
        <v>10.529932299142652</v>
      </c>
      <c r="F40" s="107">
        <f t="shared" si="6"/>
        <v>2153.4678516798886</v>
      </c>
      <c r="G40" s="48">
        <f t="shared" si="16"/>
        <v>252.49111002000001</v>
      </c>
      <c r="H40" s="108">
        <f t="shared" si="3"/>
        <v>-18.660455422122535</v>
      </c>
      <c r="I40" s="109">
        <f>((G40/G28)-1)*100</f>
        <v>0.58203542472687886</v>
      </c>
      <c r="J40" s="110">
        <f>datos!G174</f>
        <v>349.43</v>
      </c>
      <c r="K40" s="48">
        <v>57.961875370000001</v>
      </c>
      <c r="L40" s="106">
        <f t="shared" si="4"/>
        <v>-17.764913038697085</v>
      </c>
      <c r="M40" s="107">
        <f t="shared" si="8"/>
        <v>-33.574082503358596</v>
      </c>
      <c r="N40" s="48">
        <f t="shared" si="17"/>
        <v>291.46812463000003</v>
      </c>
      <c r="O40" s="108">
        <f t="shared" si="5"/>
        <v>-8.1547146918464648</v>
      </c>
      <c r="P40" s="109">
        <f t="shared" si="13"/>
        <v>20.525005288477516</v>
      </c>
      <c r="Q40" s="111">
        <f>SUM($D$30:D40)</f>
        <v>1277.62714747</v>
      </c>
      <c r="R40" s="110">
        <f t="shared" si="9"/>
        <v>-9.5909181501387604</v>
      </c>
      <c r="S40" s="125">
        <f>SUM(G$30:G40)</f>
        <v>2872.5628525300003</v>
      </c>
      <c r="T40" s="109">
        <f t="shared" si="10"/>
        <v>4.7773504873386496</v>
      </c>
      <c r="U40" s="113">
        <f>SUM($K$30:K40)</f>
        <v>667.03093354000009</v>
      </c>
      <c r="V40" s="110">
        <f t="shared" si="11"/>
        <v>-28.485922811289509</v>
      </c>
      <c r="W40" s="59">
        <f>SUM($N$30:N40)</f>
        <v>3149.4690664599998</v>
      </c>
      <c r="X40" s="106">
        <f t="shared" si="12"/>
        <v>16.923581200520598</v>
      </c>
      <c r="Y40"/>
      <c r="Z40" s="406"/>
    </row>
    <row r="41" spans="1:26" s="104" customFormat="1" ht="13.5" customHeight="1">
      <c r="A41" s="675"/>
      <c r="B41" s="114" t="s">
        <v>32</v>
      </c>
      <c r="C41" s="67">
        <f>datos!D175</f>
        <v>283.49</v>
      </c>
      <c r="D41" s="67">
        <v>83.230430920000003</v>
      </c>
      <c r="E41" s="115">
        <f t="shared" si="18"/>
        <v>-47.610617201090868</v>
      </c>
      <c r="F41" s="116">
        <f t="shared" si="6"/>
        <v>949.12199752257982</v>
      </c>
      <c r="G41" s="67">
        <f t="shared" si="16"/>
        <v>200.25956908000001</v>
      </c>
      <c r="H41" s="117">
        <f t="shared" si="3"/>
        <v>-20.686487114680073</v>
      </c>
      <c r="I41" s="118">
        <f>((G41/G29)-1)*100</f>
        <v>7.7958720474992083</v>
      </c>
      <c r="J41" s="119">
        <f>datos!G175</f>
        <v>269.88</v>
      </c>
      <c r="K41" s="67">
        <v>37.200527469999997</v>
      </c>
      <c r="L41" s="115">
        <f t="shared" si="4"/>
        <v>-35.81897198368722</v>
      </c>
      <c r="M41" s="116">
        <f t="shared" si="8"/>
        <v>-47.424271347913738</v>
      </c>
      <c r="N41" s="67">
        <f t="shared" si="17"/>
        <v>232.67947253</v>
      </c>
      <c r="O41" s="117">
        <f t="shared" si="5"/>
        <v>-20.169839214709473</v>
      </c>
      <c r="P41" s="118">
        <f t="shared" si="13"/>
        <v>-0.58298548902254721</v>
      </c>
      <c r="Q41" s="120">
        <f>SUM($D$30:D41)</f>
        <v>1360.8575783900001</v>
      </c>
      <c r="R41" s="119">
        <f t="shared" si="9"/>
        <v>-4.2388530019956017</v>
      </c>
      <c r="S41" s="126">
        <f>SUM(G$30:G41)</f>
        <v>3072.8224216100002</v>
      </c>
      <c r="T41" s="118">
        <f t="shared" si="10"/>
        <v>4.9689121786028023</v>
      </c>
      <c r="U41" s="122">
        <f>SUM($K$30:K41)</f>
        <v>704.23146101000009</v>
      </c>
      <c r="V41" s="119">
        <f t="shared" si="11"/>
        <v>-29.821275394181612</v>
      </c>
      <c r="W41" s="78">
        <f>SUM($N$30:N41)</f>
        <v>3382.1485389899999</v>
      </c>
      <c r="X41" s="115">
        <f t="shared" si="12"/>
        <v>15.524064392494473</v>
      </c>
      <c r="Y41"/>
      <c r="Z41" s="406"/>
    </row>
    <row r="42" spans="1:26" s="104" customFormat="1" ht="12" customHeight="1">
      <c r="A42" s="671">
        <v>2003</v>
      </c>
      <c r="B42" s="95" t="s">
        <v>21</v>
      </c>
      <c r="C42" s="81">
        <f>datos!D176</f>
        <v>418.16</v>
      </c>
      <c r="D42" s="81">
        <v>164.69384338</v>
      </c>
      <c r="E42" s="96">
        <f t="shared" si="18"/>
        <v>97.876956252096733</v>
      </c>
      <c r="F42" s="97">
        <f t="shared" si="6"/>
        <v>1793.1482189709041</v>
      </c>
      <c r="G42" s="81">
        <f t="shared" si="16"/>
        <v>253.46615662000002</v>
      </c>
      <c r="H42" s="98">
        <f t="shared" si="3"/>
        <v>26.56881156013322</v>
      </c>
      <c r="I42" s="99">
        <f>((G42/G30)-1)*100</f>
        <v>0.61353700080395424</v>
      </c>
      <c r="J42" s="100">
        <f>datos!G176</f>
        <v>309.39</v>
      </c>
      <c r="K42" s="81">
        <v>42.864520810000002</v>
      </c>
      <c r="L42" s="96">
        <f t="shared" si="4"/>
        <v>15.225572660408314</v>
      </c>
      <c r="M42" s="97">
        <f t="shared" si="8"/>
        <v>-37.083129510447421</v>
      </c>
      <c r="N42" s="81">
        <f t="shared" si="17"/>
        <v>266.52547919</v>
      </c>
      <c r="O42" s="98">
        <f t="shared" si="5"/>
        <v>14.546193650854233</v>
      </c>
      <c r="P42" s="99">
        <f t="shared" si="13"/>
        <v>10.329998005418961</v>
      </c>
      <c r="Q42" s="101">
        <f>D42</f>
        <v>164.69384338</v>
      </c>
      <c r="R42" s="100">
        <f t="shared" si="9"/>
        <v>1793.1482189709041</v>
      </c>
      <c r="S42" s="123">
        <f>G42</f>
        <v>253.46615662000002</v>
      </c>
      <c r="T42" s="99">
        <f t="shared" si="10"/>
        <v>0.61353700080395424</v>
      </c>
      <c r="U42" s="103">
        <f>K42</f>
        <v>42.864520810000002</v>
      </c>
      <c r="V42" s="100">
        <f t="shared" si="11"/>
        <v>-37.083129510447421</v>
      </c>
      <c r="W42" s="92">
        <f>N42</f>
        <v>266.52547919</v>
      </c>
      <c r="X42" s="96">
        <f t="shared" si="12"/>
        <v>10.329998005418961</v>
      </c>
      <c r="Y42"/>
      <c r="Z42" s="406"/>
    </row>
    <row r="43" spans="1:26" s="104" customFormat="1" ht="12" customHeight="1">
      <c r="A43" s="674"/>
      <c r="B43" s="105" t="s">
        <v>22</v>
      </c>
      <c r="C43" s="48">
        <f>datos!D177</f>
        <v>447.28</v>
      </c>
      <c r="D43" s="48">
        <v>150.43943351999999</v>
      </c>
      <c r="E43" s="106">
        <f t="shared" si="18"/>
        <v>-8.6550957628152787</v>
      </c>
      <c r="F43" s="107">
        <f t="shared" si="6"/>
        <v>1511.5343626091239</v>
      </c>
      <c r="G43" s="48">
        <f t="shared" si="16"/>
        <v>296.84056648000001</v>
      </c>
      <c r="H43" s="108">
        <f t="shared" si="3"/>
        <v>17.112505447828873</v>
      </c>
      <c r="I43" s="109">
        <f t="shared" ref="I43:I53" si="19">((G43/G31)-1)*100</f>
        <v>14.154155321763962</v>
      </c>
      <c r="J43" s="110">
        <f>datos!G177</f>
        <v>347.32</v>
      </c>
      <c r="K43" s="48">
        <v>48.162094969999998</v>
      </c>
      <c r="L43" s="106">
        <f t="shared" si="4"/>
        <v>12.358878764752479</v>
      </c>
      <c r="M43" s="107">
        <f t="shared" si="8"/>
        <v>-22.465023779510297</v>
      </c>
      <c r="N43" s="48">
        <f t="shared" si="17"/>
        <v>299.15790502999999</v>
      </c>
      <c r="O43" s="108">
        <f t="shared" si="5"/>
        <v>12.243642123512366</v>
      </c>
      <c r="P43" s="109">
        <f t="shared" si="13"/>
        <v>10.100536304833408</v>
      </c>
      <c r="Q43" s="111">
        <f>SUM($D$42:D43)</f>
        <v>315.1332769</v>
      </c>
      <c r="R43" s="110">
        <f t="shared" si="9"/>
        <v>1647.3780214736837</v>
      </c>
      <c r="S43" s="125">
        <f>SUM(G$42:G43)</f>
        <v>550.3067231</v>
      </c>
      <c r="T43" s="109">
        <f t="shared" si="10"/>
        <v>7.4911530349633049</v>
      </c>
      <c r="U43" s="113">
        <f>SUM($K$42:K43)</f>
        <v>91.02661578</v>
      </c>
      <c r="V43" s="110">
        <f t="shared" si="11"/>
        <v>-30.111467303398786</v>
      </c>
      <c r="W43" s="59">
        <f>SUM($N$42:N43)</f>
        <v>565.68338421999999</v>
      </c>
      <c r="X43" s="106">
        <f t="shared" si="12"/>
        <v>10.208529680448674</v>
      </c>
      <c r="Y43"/>
      <c r="Z43" s="406"/>
    </row>
    <row r="44" spans="1:26" s="104" customFormat="1" ht="12" customHeight="1">
      <c r="A44" s="674"/>
      <c r="B44" s="114" t="s">
        <v>23</v>
      </c>
      <c r="C44" s="67">
        <f>datos!D178</f>
        <v>446.63</v>
      </c>
      <c r="D44" s="67">
        <v>154.67126266</v>
      </c>
      <c r="E44" s="115">
        <f t="shared" si="18"/>
        <v>2.8129786459461847</v>
      </c>
      <c r="F44" s="116">
        <f t="shared" si="6"/>
        <v>21.586072100379639</v>
      </c>
      <c r="G44" s="67">
        <f t="shared" si="16"/>
        <v>291.95873733999997</v>
      </c>
      <c r="H44" s="117">
        <f t="shared" si="3"/>
        <v>-1.6445963561819821</v>
      </c>
      <c r="I44" s="118">
        <f t="shared" si="19"/>
        <v>13.891263949563971</v>
      </c>
      <c r="J44" s="119">
        <f>datos!G178</f>
        <v>359.21</v>
      </c>
      <c r="K44" s="67">
        <v>49.370385120000002</v>
      </c>
      <c r="L44" s="115">
        <f t="shared" si="4"/>
        <v>2.5087989854939652</v>
      </c>
      <c r="M44" s="116">
        <f t="shared" si="8"/>
        <v>-35.157000522805184</v>
      </c>
      <c r="N44" s="67">
        <f t="shared" si="17"/>
        <v>309.83961488</v>
      </c>
      <c r="O44" s="117">
        <f t="shared" si="5"/>
        <v>3.5705925434023955</v>
      </c>
      <c r="P44" s="118">
        <f t="shared" si="13"/>
        <v>17.607768341579309</v>
      </c>
      <c r="Q44" s="120">
        <f>SUM($D$42:D44)</f>
        <v>469.80453955999997</v>
      </c>
      <c r="R44" s="119">
        <f t="shared" si="9"/>
        <v>223.45444200058401</v>
      </c>
      <c r="S44" s="126">
        <f>SUM(G$42:G44)</f>
        <v>842.26546043999997</v>
      </c>
      <c r="T44" s="118">
        <f t="shared" si="10"/>
        <v>9.626583591339033</v>
      </c>
      <c r="U44" s="122">
        <f>SUM($K$42:K44)</f>
        <v>140.39700089999999</v>
      </c>
      <c r="V44" s="119">
        <f t="shared" si="11"/>
        <v>-31.972846922557896</v>
      </c>
      <c r="W44" s="78">
        <f>SUM($N$42:N44)</f>
        <v>875.52299909999999</v>
      </c>
      <c r="X44" s="115">
        <f t="shared" si="12"/>
        <v>12.718186890844517</v>
      </c>
      <c r="Y44"/>
      <c r="Z44" s="406"/>
    </row>
    <row r="45" spans="1:26" s="104" customFormat="1" ht="12" customHeight="1">
      <c r="A45" s="674"/>
      <c r="B45" s="95" t="s">
        <v>24</v>
      </c>
      <c r="C45" s="81">
        <f>datos!D179</f>
        <v>435.79</v>
      </c>
      <c r="D45" s="81">
        <v>138.50219558000001</v>
      </c>
      <c r="E45" s="96">
        <f t="shared" si="18"/>
        <v>-10.453827557833417</v>
      </c>
      <c r="F45" s="97">
        <f t="shared" si="6"/>
        <v>-17.672029646229937</v>
      </c>
      <c r="G45" s="81">
        <f t="shared" si="16"/>
        <v>297.28780442000004</v>
      </c>
      <c r="H45" s="98">
        <f t="shared" si="3"/>
        <v>1.8252809039224438</v>
      </c>
      <c r="I45" s="99">
        <f t="shared" si="19"/>
        <v>9.6445635676782651</v>
      </c>
      <c r="J45" s="100">
        <f>datos!G179</f>
        <v>338.87</v>
      </c>
      <c r="K45" s="81">
        <v>61.033615910000002</v>
      </c>
      <c r="L45" s="96">
        <f t="shared" si="4"/>
        <v>23.623941279070991</v>
      </c>
      <c r="M45" s="97">
        <f t="shared" si="8"/>
        <v>-7.9672907878619696</v>
      </c>
      <c r="N45" s="81">
        <f t="shared" si="17"/>
        <v>277.83638409000002</v>
      </c>
      <c r="O45" s="98">
        <f t="shared" si="5"/>
        <v>-10.328966747003843</v>
      </c>
      <c r="P45" s="99">
        <f t="shared" si="13"/>
        <v>-12.693952657741159</v>
      </c>
      <c r="Q45" s="101">
        <f>SUM($D$42:D45)</f>
        <v>608.30673514</v>
      </c>
      <c r="R45" s="100">
        <f t="shared" si="9"/>
        <v>94.050718931339674</v>
      </c>
      <c r="S45" s="123">
        <f>SUM(G$42:G45)</f>
        <v>1139.5532648600001</v>
      </c>
      <c r="T45" s="99">
        <f t="shared" si="10"/>
        <v>9.6312736571432467</v>
      </c>
      <c r="U45" s="103">
        <f>SUM($K$42:K45)</f>
        <v>201.43061681</v>
      </c>
      <c r="V45" s="100">
        <f t="shared" si="11"/>
        <v>-26.1350119411909</v>
      </c>
      <c r="W45" s="92">
        <f>SUM($N$42:N45)</f>
        <v>1153.35938319</v>
      </c>
      <c r="X45" s="96">
        <f t="shared" si="12"/>
        <v>5.332613311694101</v>
      </c>
      <c r="Y45"/>
      <c r="Z45" s="406"/>
    </row>
    <row r="46" spans="1:26" s="104" customFormat="1" ht="12" customHeight="1">
      <c r="A46" s="674"/>
      <c r="B46" s="105" t="s">
        <v>25</v>
      </c>
      <c r="C46" s="48">
        <f>datos!D180</f>
        <v>458.86</v>
      </c>
      <c r="D46" s="48">
        <v>167.96509757000001</v>
      </c>
      <c r="E46" s="106">
        <f t="shared" si="18"/>
        <v>21.272516198475699</v>
      </c>
      <c r="F46" s="107">
        <f t="shared" si="6"/>
        <v>4.5670464577480585</v>
      </c>
      <c r="G46" s="48">
        <f t="shared" si="16"/>
        <v>290.89490243</v>
      </c>
      <c r="H46" s="108">
        <f t="shared" si="3"/>
        <v>-2.1504084240765997</v>
      </c>
      <c r="I46" s="109">
        <f t="shared" si="19"/>
        <v>1.0715350417554559</v>
      </c>
      <c r="J46" s="110">
        <f>datos!G180</f>
        <v>373.07</v>
      </c>
      <c r="K46" s="48">
        <v>64.94830073</v>
      </c>
      <c r="L46" s="106">
        <f t="shared" si="4"/>
        <v>6.4139814782931737</v>
      </c>
      <c r="M46" s="107">
        <f t="shared" si="8"/>
        <v>6.0382674498479671</v>
      </c>
      <c r="N46" s="48">
        <f t="shared" si="17"/>
        <v>308.12169927000002</v>
      </c>
      <c r="O46" s="108">
        <f t="shared" si="5"/>
        <v>10.900413665832055</v>
      </c>
      <c r="P46" s="109">
        <f t="shared" si="13"/>
        <v>-9.1703030417213611</v>
      </c>
      <c r="Q46" s="111">
        <f>SUM($D$42:D46)</f>
        <v>776.27183271000001</v>
      </c>
      <c r="R46" s="110">
        <f t="shared" si="9"/>
        <v>63.733360852419693</v>
      </c>
      <c r="S46" s="125">
        <f>SUM(G$42:G46)</f>
        <v>1430.4481672900001</v>
      </c>
      <c r="T46" s="109">
        <f t="shared" si="10"/>
        <v>7.7751190913013302</v>
      </c>
      <c r="U46" s="113">
        <f>SUM($K$42:K46)</f>
        <v>266.37891753999997</v>
      </c>
      <c r="V46" s="110">
        <f t="shared" si="11"/>
        <v>-20.234117808974894</v>
      </c>
      <c r="W46" s="59">
        <f>SUM($N$42:N46)</f>
        <v>1461.4810824599999</v>
      </c>
      <c r="X46" s="106">
        <f t="shared" si="12"/>
        <v>1.9022483377793664</v>
      </c>
      <c r="Y46"/>
      <c r="Z46" s="406"/>
    </row>
    <row r="47" spans="1:26" s="104" customFormat="1" ht="12" customHeight="1">
      <c r="A47" s="674"/>
      <c r="B47" s="114" t="s">
        <v>26</v>
      </c>
      <c r="C47" s="67">
        <f>datos!D181</f>
        <v>449.43</v>
      </c>
      <c r="D47" s="67">
        <v>159.64259548999999</v>
      </c>
      <c r="E47" s="115">
        <f t="shared" si="18"/>
        <v>-4.9548996788047583</v>
      </c>
      <c r="F47" s="116">
        <f t="shared" si="6"/>
        <v>19.396371899970898</v>
      </c>
      <c r="G47" s="67">
        <f t="shared" si="16"/>
        <v>289.78740450999999</v>
      </c>
      <c r="H47" s="117">
        <f t="shared" si="3"/>
        <v>-0.38072097886504563</v>
      </c>
      <c r="I47" s="118">
        <f t="shared" si="19"/>
        <v>10.16357668770298</v>
      </c>
      <c r="J47" s="119">
        <f>datos!G181</f>
        <v>319.57</v>
      </c>
      <c r="K47" s="67">
        <v>36.339376590000001</v>
      </c>
      <c r="L47" s="115">
        <f t="shared" si="4"/>
        <v>-44.048764661190546</v>
      </c>
      <c r="M47" s="116">
        <f t="shared" si="8"/>
        <v>-49.147328412663626</v>
      </c>
      <c r="N47" s="67">
        <f t="shared" si="17"/>
        <v>283.23062341000002</v>
      </c>
      <c r="O47" s="117">
        <f t="shared" si="5"/>
        <v>-8.0783261675408724</v>
      </c>
      <c r="P47" s="118">
        <f t="shared" si="13"/>
        <v>-12.534518478325229</v>
      </c>
      <c r="Q47" s="120">
        <f>SUM($D$42:D47)</f>
        <v>935.91442819999997</v>
      </c>
      <c r="R47" s="119">
        <f t="shared" si="9"/>
        <v>53.98004802860261</v>
      </c>
      <c r="S47" s="126">
        <f>SUM(G$42:G47)</f>
        <v>1720.2355718000001</v>
      </c>
      <c r="T47" s="118">
        <f t="shared" si="10"/>
        <v>8.1701933143375491</v>
      </c>
      <c r="U47" s="122">
        <f>SUM($K$42:K47)</f>
        <v>302.71829413</v>
      </c>
      <c r="V47" s="119">
        <f t="shared" si="11"/>
        <v>-25.33052861355516</v>
      </c>
      <c r="W47" s="78">
        <f>SUM($N$42:N47)</f>
        <v>1744.7117058700001</v>
      </c>
      <c r="X47" s="115">
        <f t="shared" si="12"/>
        <v>-0.75694496651314003</v>
      </c>
      <c r="Y47"/>
      <c r="Z47" s="406"/>
    </row>
    <row r="48" spans="1:26" s="104" customFormat="1" ht="12" customHeight="1">
      <c r="A48" s="674"/>
      <c r="B48" s="95" t="s">
        <v>27</v>
      </c>
      <c r="C48" s="81">
        <f>datos!D182</f>
        <v>356.09</v>
      </c>
      <c r="D48" s="81">
        <v>91.615019369999999</v>
      </c>
      <c r="E48" s="96">
        <f t="shared" si="18"/>
        <v>-42.612421773273688</v>
      </c>
      <c r="F48" s="97">
        <f t="shared" si="6"/>
        <v>-4.1729529620724186</v>
      </c>
      <c r="G48" s="81">
        <f t="shared" si="16"/>
        <v>264.47498063</v>
      </c>
      <c r="H48" s="98">
        <f t="shared" si="3"/>
        <v>-8.7348254223818422</v>
      </c>
      <c r="I48" s="99">
        <f t="shared" si="19"/>
        <v>3.7500799142919483</v>
      </c>
      <c r="J48" s="100">
        <f>datos!G182</f>
        <v>317.19</v>
      </c>
      <c r="K48" s="81">
        <v>54.376826870000002</v>
      </c>
      <c r="L48" s="96">
        <f t="shared" si="4"/>
        <v>49.636102686922847</v>
      </c>
      <c r="M48" s="97">
        <f t="shared" si="8"/>
        <v>542.7876909187446</v>
      </c>
      <c r="N48" s="81">
        <f t="shared" si="17"/>
        <v>262.81317313</v>
      </c>
      <c r="O48" s="98">
        <f t="shared" si="5"/>
        <v>-7.2087721427086198</v>
      </c>
      <c r="P48" s="99">
        <f t="shared" si="13"/>
        <v>0.85681961983714583</v>
      </c>
      <c r="Q48" s="101">
        <f>SUM($D$42:D48)</f>
        <v>1027.52944757</v>
      </c>
      <c r="R48" s="100">
        <f t="shared" si="9"/>
        <v>46.076246472514072</v>
      </c>
      <c r="S48" s="123">
        <f>SUM(G$42:G48)</f>
        <v>1984.71055243</v>
      </c>
      <c r="T48" s="99">
        <f t="shared" si="10"/>
        <v>7.5595587286173993</v>
      </c>
      <c r="U48" s="103">
        <f>SUM($K$42:K48)</f>
        <v>357.09512100000001</v>
      </c>
      <c r="V48" s="100">
        <f t="shared" si="11"/>
        <v>-13.71816942405265</v>
      </c>
      <c r="W48" s="92">
        <f>SUM($N$42:N48)</f>
        <v>2007.5248790000001</v>
      </c>
      <c r="X48" s="96">
        <f t="shared" si="12"/>
        <v>-0.54862451923034516</v>
      </c>
      <c r="Y48"/>
      <c r="Z48" s="406"/>
    </row>
    <row r="49" spans="1:26" s="104" customFormat="1" ht="12" customHeight="1">
      <c r="A49" s="674"/>
      <c r="B49" s="105" t="s">
        <v>28</v>
      </c>
      <c r="C49" s="48">
        <f>datos!D183</f>
        <v>309.95</v>
      </c>
      <c r="D49" s="48">
        <v>81.754481679999998</v>
      </c>
      <c r="E49" s="106">
        <f t="shared" si="18"/>
        <v>-10.763014359225153</v>
      </c>
      <c r="F49" s="107">
        <f t="shared" si="6"/>
        <v>-41.241808953372072</v>
      </c>
      <c r="G49" s="48">
        <f t="shared" si="16"/>
        <v>228.19551831999999</v>
      </c>
      <c r="H49" s="108">
        <f t="shared" si="3"/>
        <v>-13.717540397802285</v>
      </c>
      <c r="I49" s="109">
        <f t="shared" si="19"/>
        <v>11.985250233322997</v>
      </c>
      <c r="J49" s="110">
        <f>datos!G183</f>
        <v>290.12</v>
      </c>
      <c r="K49" s="48">
        <v>36.913064669999997</v>
      </c>
      <c r="L49" s="106">
        <f t="shared" si="4"/>
        <v>-32.116184789066573</v>
      </c>
      <c r="M49" s="107">
        <f t="shared" si="8"/>
        <v>-26.524424248373681</v>
      </c>
      <c r="N49" s="48">
        <f t="shared" si="17"/>
        <v>253.20693533000002</v>
      </c>
      <c r="O49" s="108">
        <f t="shared" si="5"/>
        <v>-3.6551584099052237</v>
      </c>
      <c r="P49" s="109">
        <f t="shared" ref="P49:P54" si="20">((N49/N37)-1)*100</f>
        <v>9.0415380160870473</v>
      </c>
      <c r="Q49" s="111">
        <f>SUM($D$42:D49)</f>
        <v>1109.28392925</v>
      </c>
      <c r="R49" s="110">
        <f t="shared" si="9"/>
        <v>31.656824160588613</v>
      </c>
      <c r="S49" s="125">
        <f>SUM(G$42:G49)</f>
        <v>2212.9060707499998</v>
      </c>
      <c r="T49" s="109">
        <f t="shared" si="10"/>
        <v>7.9996948094050335</v>
      </c>
      <c r="U49" s="113">
        <f>SUM($K$42:K49)</f>
        <v>394.00818566999999</v>
      </c>
      <c r="V49" s="110">
        <f t="shared" si="11"/>
        <v>-15.104411647802307</v>
      </c>
      <c r="W49" s="59">
        <f>SUM($N$42:N49)</f>
        <v>2260.7318143299999</v>
      </c>
      <c r="X49" s="106">
        <f t="shared" si="12"/>
        <v>0.44077249225118464</v>
      </c>
      <c r="Y49"/>
      <c r="Z49" s="406"/>
    </row>
    <row r="50" spans="1:26" s="104" customFormat="1" ht="12" customHeight="1">
      <c r="A50" s="674"/>
      <c r="B50" s="114" t="s">
        <v>29</v>
      </c>
      <c r="C50" s="67">
        <f>datos!D184</f>
        <v>476.22</v>
      </c>
      <c r="D50" s="67">
        <v>178.92842702999999</v>
      </c>
      <c r="E50" s="115">
        <f t="shared" si="18"/>
        <v>118.8606952831702</v>
      </c>
      <c r="F50" s="116">
        <f t="shared" ref="F50:F81" si="21">((D50/D38)-1)*100</f>
        <v>35.073623042184444</v>
      </c>
      <c r="G50" s="67">
        <f t="shared" si="16"/>
        <v>297.29157297000006</v>
      </c>
      <c r="H50" s="117">
        <f t="shared" si="3"/>
        <v>30.279321504073643</v>
      </c>
      <c r="I50" s="118">
        <f t="shared" si="19"/>
        <v>14.052225903906091</v>
      </c>
      <c r="J50" s="119">
        <f>datos!G184</f>
        <v>368.72</v>
      </c>
      <c r="K50" s="67">
        <v>56.875073819999997</v>
      </c>
      <c r="L50" s="115">
        <f t="shared" si="4"/>
        <v>54.078438971293366</v>
      </c>
      <c r="M50" s="116">
        <f t="shared" si="8"/>
        <v>-23.633809839051047</v>
      </c>
      <c r="N50" s="67">
        <f t="shared" si="17"/>
        <v>311.84492618000002</v>
      </c>
      <c r="O50" s="117">
        <f t="shared" si="5"/>
        <v>23.158129840945385</v>
      </c>
      <c r="P50" s="118">
        <f t="shared" si="20"/>
        <v>7.5908962994925444</v>
      </c>
      <c r="Q50" s="120">
        <f>SUM($D$42:D50)</f>
        <v>1288.21235628</v>
      </c>
      <c r="R50" s="119">
        <f t="shared" si="9"/>
        <v>32.121032254976598</v>
      </c>
      <c r="S50" s="126">
        <f>SUM(G$42:G50)</f>
        <v>2510.1976437200001</v>
      </c>
      <c r="T50" s="118">
        <f t="shared" si="10"/>
        <v>8.6827702085113359</v>
      </c>
      <c r="U50" s="122">
        <f>SUM($K$42:K50)</f>
        <v>450.88325949</v>
      </c>
      <c r="V50" s="119">
        <f t="shared" si="11"/>
        <v>-16.28387444845394</v>
      </c>
      <c r="W50" s="78">
        <f>SUM($N$42:N50)</f>
        <v>2572.57674051</v>
      </c>
      <c r="X50" s="115">
        <f t="shared" si="12"/>
        <v>1.2564738391087849</v>
      </c>
      <c r="Y50"/>
      <c r="Z50" s="406"/>
    </row>
    <row r="51" spans="1:26" s="104" customFormat="1" ht="12" customHeight="1">
      <c r="A51" s="674"/>
      <c r="B51" s="95" t="s">
        <v>30</v>
      </c>
      <c r="C51" s="81">
        <f>datos!D185</f>
        <v>554.65</v>
      </c>
      <c r="D51" s="81">
        <v>219.71459027</v>
      </c>
      <c r="E51" s="96">
        <f t="shared" si="18"/>
        <v>22.794680485936205</v>
      </c>
      <c r="F51" s="97">
        <f t="shared" si="21"/>
        <v>52.862141799657621</v>
      </c>
      <c r="G51" s="81">
        <f t="shared" si="16"/>
        <v>334.93540972999995</v>
      </c>
      <c r="H51" s="98">
        <f t="shared" si="3"/>
        <v>12.662261625491332</v>
      </c>
      <c r="I51" s="99">
        <f t="shared" si="19"/>
        <v>7.8988234012873138</v>
      </c>
      <c r="J51" s="100">
        <f>datos!G185</f>
        <v>414.82</v>
      </c>
      <c r="K51" s="81">
        <v>58.159114170000002</v>
      </c>
      <c r="L51" s="96">
        <f t="shared" si="4"/>
        <v>2.2576504323559732</v>
      </c>
      <c r="M51" s="97">
        <f t="shared" si="8"/>
        <v>-17.485074786973808</v>
      </c>
      <c r="N51" s="81">
        <f t="shared" si="17"/>
        <v>356.66088582999998</v>
      </c>
      <c r="O51" s="98">
        <f t="shared" si="5"/>
        <v>14.371232586330995</v>
      </c>
      <c r="P51" s="99">
        <f t="shared" si="20"/>
        <v>12.388347298349721</v>
      </c>
      <c r="Q51" s="101">
        <f>SUM($D$42:D51)</f>
        <v>1507.9269465499999</v>
      </c>
      <c r="R51" s="100">
        <f t="shared" si="9"/>
        <v>34.785771318740721</v>
      </c>
      <c r="S51" s="123">
        <f>SUM(G$42:G51)</f>
        <v>2845.1330534500003</v>
      </c>
      <c r="T51" s="99">
        <f t="shared" si="10"/>
        <v>8.5898911578808033</v>
      </c>
      <c r="U51" s="103">
        <f>SUM($K$42:K51)</f>
        <v>509.04237366000001</v>
      </c>
      <c r="V51" s="100">
        <f t="shared" si="11"/>
        <v>-16.422880651750514</v>
      </c>
      <c r="W51" s="92">
        <f>SUM($N$42:N51)</f>
        <v>2929.2376263400001</v>
      </c>
      <c r="X51" s="96">
        <f t="shared" si="12"/>
        <v>2.4925353755967272</v>
      </c>
      <c r="Y51"/>
      <c r="Z51" s="406"/>
    </row>
    <row r="52" spans="1:26" s="104" customFormat="1" ht="12" customHeight="1">
      <c r="A52" s="674"/>
      <c r="B52" s="105" t="s">
        <v>31</v>
      </c>
      <c r="C52" s="48">
        <f>datos!D186</f>
        <v>449.65</v>
      </c>
      <c r="D52" s="48">
        <v>180.64160595000001</v>
      </c>
      <c r="E52" s="106">
        <f t="shared" si="18"/>
        <v>-17.783518277955267</v>
      </c>
      <c r="F52" s="107">
        <f t="shared" si="21"/>
        <v>13.704832942900879</v>
      </c>
      <c r="G52" s="48">
        <f t="shared" si="16"/>
        <v>269.00839404999999</v>
      </c>
      <c r="H52" s="108">
        <f t="shared" si="3"/>
        <v>-19.683501285559924</v>
      </c>
      <c r="I52" s="109">
        <f t="shared" si="19"/>
        <v>6.5417289458989725</v>
      </c>
      <c r="J52" s="110">
        <f>datos!G186</f>
        <v>398.65</v>
      </c>
      <c r="K52" s="48">
        <v>65.151636210000007</v>
      </c>
      <c r="L52" s="106">
        <f t="shared" si="4"/>
        <v>12.023088968584972</v>
      </c>
      <c r="M52" s="107">
        <f t="shared" si="8"/>
        <v>12.404292984145382</v>
      </c>
      <c r="N52" s="48">
        <f t="shared" si="17"/>
        <v>333.49836378999998</v>
      </c>
      <c r="O52" s="108">
        <f t="shared" si="5"/>
        <v>-6.4942703167737541</v>
      </c>
      <c r="P52" s="109">
        <f t="shared" si="20"/>
        <v>14.420183755377924</v>
      </c>
      <c r="Q52" s="111">
        <f>SUM($D$42:D52)</f>
        <v>1688.5685524999999</v>
      </c>
      <c r="R52" s="110">
        <f t="shared" si="9"/>
        <v>32.164423387821707</v>
      </c>
      <c r="S52" s="125">
        <f>SUM(G$42:G52)</f>
        <v>3114.1414475000001</v>
      </c>
      <c r="T52" s="109">
        <f t="shared" si="10"/>
        <v>8.4098628079531945</v>
      </c>
      <c r="U52" s="113">
        <f>SUM($K$42:K52)</f>
        <v>574.19400987000006</v>
      </c>
      <c r="V52" s="110">
        <f t="shared" si="11"/>
        <v>-13.917933787164138</v>
      </c>
      <c r="W52" s="59">
        <f>SUM($N$42:N52)</f>
        <v>3262.7359901300001</v>
      </c>
      <c r="X52" s="106">
        <f t="shared" si="12"/>
        <v>3.5963815258967413</v>
      </c>
      <c r="Y52"/>
      <c r="Z52" s="406"/>
    </row>
    <row r="53" spans="1:26" s="104" customFormat="1" ht="12" customHeight="1">
      <c r="A53" s="675"/>
      <c r="B53" s="114" t="s">
        <v>32</v>
      </c>
      <c r="C53" s="67">
        <f>datos!D187</f>
        <v>304.17</v>
      </c>
      <c r="D53" s="67">
        <v>75.500130060000004</v>
      </c>
      <c r="E53" s="115">
        <f t="shared" si="18"/>
        <v>-58.204462552830847</v>
      </c>
      <c r="F53" s="116">
        <f t="shared" si="21"/>
        <v>-9.2878299133525637</v>
      </c>
      <c r="G53" s="67">
        <f t="shared" si="16"/>
        <v>228.66986994000001</v>
      </c>
      <c r="H53" s="117">
        <f t="shared" si="3"/>
        <v>-14.995265947910285</v>
      </c>
      <c r="I53" s="118">
        <f t="shared" si="19"/>
        <v>14.186738237038066</v>
      </c>
      <c r="J53" s="119">
        <f>datos!G187</f>
        <v>302.08999999999997</v>
      </c>
      <c r="K53" s="67">
        <v>51.57776939</v>
      </c>
      <c r="L53" s="115">
        <f t="shared" si="4"/>
        <v>-20.834268499793374</v>
      </c>
      <c r="M53" s="116">
        <f t="shared" si="8"/>
        <v>38.647951784001954</v>
      </c>
      <c r="N53" s="67">
        <f t="shared" si="17"/>
        <v>250.51223060999996</v>
      </c>
      <c r="O53" s="117">
        <f t="shared" si="5"/>
        <v>-24.883520337825527</v>
      </c>
      <c r="P53" s="118">
        <f t="shared" si="20"/>
        <v>7.6640873756926409</v>
      </c>
      <c r="Q53" s="120">
        <f>SUM($D$42:D53)</f>
        <v>1764.0686825599998</v>
      </c>
      <c r="R53" s="119">
        <f t="shared" si="9"/>
        <v>29.629191957547075</v>
      </c>
      <c r="S53" s="126">
        <f>SUM(G$42:G53)</f>
        <v>3342.81131744</v>
      </c>
      <c r="T53" s="118">
        <f t="shared" si="10"/>
        <v>8.7863487955330619</v>
      </c>
      <c r="U53" s="122">
        <f>SUM($K$42:K53)</f>
        <v>625.77177926000002</v>
      </c>
      <c r="V53" s="119">
        <f t="shared" si="11"/>
        <v>-11.141178162854892</v>
      </c>
      <c r="W53" s="78">
        <f>SUM($N$42:N53)</f>
        <v>3513.2482207399999</v>
      </c>
      <c r="X53" s="115">
        <f t="shared" si="12"/>
        <v>3.8762248386982279</v>
      </c>
      <c r="Y53"/>
      <c r="Z53" s="406"/>
    </row>
    <row r="54" spans="1:26" s="104" customFormat="1" ht="12" customHeight="1">
      <c r="A54" s="671">
        <v>2004</v>
      </c>
      <c r="B54" s="95" t="s">
        <v>21</v>
      </c>
      <c r="C54" s="81">
        <f>datos!D188</f>
        <v>386.55</v>
      </c>
      <c r="D54" s="81">
        <v>137.28657244999999</v>
      </c>
      <c r="E54" s="96">
        <f t="shared" si="18"/>
        <v>81.83620656136388</v>
      </c>
      <c r="F54" s="97">
        <f t="shared" si="21"/>
        <v>-16.641345157488917</v>
      </c>
      <c r="G54" s="81">
        <f t="shared" si="16"/>
        <v>249.26342755000002</v>
      </c>
      <c r="H54" s="98">
        <f t="shared" si="3"/>
        <v>9.0058028263205294</v>
      </c>
      <c r="I54" s="99">
        <f t="shared" ref="I54:I59" si="22">((G54/G42)-1)*100</f>
        <v>-1.6581026540362864</v>
      </c>
      <c r="J54" s="100">
        <f>datos!G188</f>
        <v>335.97</v>
      </c>
      <c r="K54" s="81">
        <v>53.325565990000001</v>
      </c>
      <c r="L54" s="96">
        <f t="shared" si="4"/>
        <v>3.3886626363854866</v>
      </c>
      <c r="M54" s="97">
        <f t="shared" si="8"/>
        <v>24.404904061261568</v>
      </c>
      <c r="N54" s="81">
        <f t="shared" si="17"/>
        <v>282.64443401000005</v>
      </c>
      <c r="O54" s="98">
        <f t="shared" si="5"/>
        <v>12.826600650099129</v>
      </c>
      <c r="P54" s="99">
        <f t="shared" si="20"/>
        <v>6.0478100889218345</v>
      </c>
      <c r="Q54" s="101">
        <f>D54</f>
        <v>137.28657244999999</v>
      </c>
      <c r="R54" s="100">
        <f t="shared" si="9"/>
        <v>-16.641345157488917</v>
      </c>
      <c r="S54" s="123">
        <f>G54</f>
        <v>249.26342755000002</v>
      </c>
      <c r="T54" s="99">
        <f t="shared" si="10"/>
        <v>-1.6581026540362864</v>
      </c>
      <c r="U54" s="103">
        <f>K54</f>
        <v>53.325565990000001</v>
      </c>
      <c r="V54" s="100">
        <f t="shared" si="11"/>
        <v>24.404904061261568</v>
      </c>
      <c r="W54" s="92">
        <f>N54</f>
        <v>282.64443401000005</v>
      </c>
      <c r="X54" s="96">
        <f t="shared" si="12"/>
        <v>6.0478100889218345</v>
      </c>
      <c r="Y54"/>
      <c r="Z54" s="406"/>
    </row>
    <row r="55" spans="1:26" s="104" customFormat="1" ht="12" customHeight="1">
      <c r="A55" s="674"/>
      <c r="B55" s="105" t="s">
        <v>22</v>
      </c>
      <c r="C55" s="48">
        <f>datos!D189</f>
        <v>403.44</v>
      </c>
      <c r="D55" s="48">
        <v>131.1373974</v>
      </c>
      <c r="E55" s="106">
        <f t="shared" si="18"/>
        <v>-4.4790797382894372</v>
      </c>
      <c r="F55" s="107">
        <f t="shared" si="21"/>
        <v>-12.830436587248851</v>
      </c>
      <c r="G55" s="48">
        <f t="shared" si="16"/>
        <v>272.3026026</v>
      </c>
      <c r="H55" s="108">
        <f t="shared" si="3"/>
        <v>9.2429022887356993</v>
      </c>
      <c r="I55" s="109">
        <f t="shared" si="22"/>
        <v>-8.2663782012601938</v>
      </c>
      <c r="J55" s="110">
        <f>datos!G189</f>
        <v>353.44</v>
      </c>
      <c r="K55" s="48">
        <v>63.950940729999999</v>
      </c>
      <c r="L55" s="106">
        <f t="shared" si="4"/>
        <v>19.92547953826227</v>
      </c>
      <c r="M55" s="107">
        <f t="shared" si="8"/>
        <v>32.78272211753832</v>
      </c>
      <c r="N55" s="48">
        <f t="shared" si="17"/>
        <v>289.48905926999998</v>
      </c>
      <c r="O55" s="108">
        <f t="shared" si="5"/>
        <v>2.4216380853117281</v>
      </c>
      <c r="P55" s="109">
        <f t="shared" ref="P55:P61" si="23">((N55/N43)-1)*100</f>
        <v>-3.2320208149038909</v>
      </c>
      <c r="Q55" s="111">
        <f>SUM($D$54:D55)</f>
        <v>268.42396984999999</v>
      </c>
      <c r="R55" s="110">
        <f t="shared" si="9"/>
        <v>-14.822080203488664</v>
      </c>
      <c r="S55" s="125">
        <f>SUM(G$54:G55)</f>
        <v>521.56603014999996</v>
      </c>
      <c r="T55" s="109">
        <f t="shared" si="10"/>
        <v>-5.2226679674377436</v>
      </c>
      <c r="U55" s="113">
        <f>SUM($K$54:K55)</f>
        <v>117.27650672</v>
      </c>
      <c r="V55" s="110">
        <f t="shared" si="11"/>
        <v>28.83759954719476</v>
      </c>
      <c r="W55" s="59">
        <f>SUM($N$54:N55)</f>
        <v>572.13349328000004</v>
      </c>
      <c r="X55" s="106">
        <f t="shared" si="12"/>
        <v>1.1402330773589542</v>
      </c>
      <c r="Y55"/>
      <c r="Z55" s="406"/>
    </row>
    <row r="56" spans="1:26" s="104" customFormat="1" ht="12" customHeight="1">
      <c r="A56" s="674"/>
      <c r="B56" s="114" t="s">
        <v>23</v>
      </c>
      <c r="C56" s="67">
        <f>datos!D190</f>
        <v>469.7</v>
      </c>
      <c r="D56" s="67">
        <v>136.25321407000001</v>
      </c>
      <c r="E56" s="115">
        <f t="shared" si="18"/>
        <v>3.9011119416954454</v>
      </c>
      <c r="F56" s="116">
        <f t="shared" si="21"/>
        <v>-11.907867223200174</v>
      </c>
      <c r="G56" s="67">
        <f t="shared" si="16"/>
        <v>333.44678592999998</v>
      </c>
      <c r="H56" s="117">
        <f t="shared" si="3"/>
        <v>22.45449832141999</v>
      </c>
      <c r="I56" s="118">
        <f t="shared" si="22"/>
        <v>14.210243874868244</v>
      </c>
      <c r="J56" s="119">
        <f>datos!G190</f>
        <v>396.07</v>
      </c>
      <c r="K56" s="67">
        <v>69.615201350000007</v>
      </c>
      <c r="L56" s="115">
        <f t="shared" si="4"/>
        <v>8.8571967125775863</v>
      </c>
      <c r="M56" s="116">
        <f t="shared" si="8"/>
        <v>41.005992116109311</v>
      </c>
      <c r="N56" s="67">
        <f t="shared" si="17"/>
        <v>326.45479864999999</v>
      </c>
      <c r="O56" s="117">
        <f t="shared" si="5"/>
        <v>12.769304468091436</v>
      </c>
      <c r="P56" s="118">
        <f t="shared" si="23"/>
        <v>5.3625111096381239</v>
      </c>
      <c r="Q56" s="120">
        <f>SUM($D$54:D56)</f>
        <v>404.67718392</v>
      </c>
      <c r="R56" s="119">
        <f t="shared" si="9"/>
        <v>-13.86264928410348</v>
      </c>
      <c r="S56" s="126">
        <f>SUM(G$54:G56)</f>
        <v>855.01281607999999</v>
      </c>
      <c r="T56" s="118">
        <f t="shared" si="10"/>
        <v>1.5134605701794701</v>
      </c>
      <c r="U56" s="122">
        <f>SUM($K$54:K56)</f>
        <v>186.89170806999999</v>
      </c>
      <c r="V56" s="119">
        <f t="shared" si="11"/>
        <v>33.116595705001274</v>
      </c>
      <c r="W56" s="78">
        <f>SUM($N$54:N56)</f>
        <v>898.58829192999997</v>
      </c>
      <c r="X56" s="115">
        <f t="shared" si="12"/>
        <v>2.6344588153264015</v>
      </c>
      <c r="Y56"/>
      <c r="Z56" s="406"/>
    </row>
    <row r="57" spans="1:26" s="104" customFormat="1" ht="12" customHeight="1">
      <c r="A57" s="674"/>
      <c r="B57" s="95" t="s">
        <v>24</v>
      </c>
      <c r="C57" s="81">
        <f>datos!D191</f>
        <v>388.64</v>
      </c>
      <c r="D57" s="81">
        <v>95.816408809999999</v>
      </c>
      <c r="E57" s="96">
        <f t="shared" si="18"/>
        <v>-29.677689099668235</v>
      </c>
      <c r="F57" s="97">
        <f t="shared" si="21"/>
        <v>-30.819574080574299</v>
      </c>
      <c r="G57" s="81">
        <f t="shared" si="16"/>
        <v>292.82359119</v>
      </c>
      <c r="H57" s="98">
        <f t="shared" si="3"/>
        <v>-12.182811907063318</v>
      </c>
      <c r="I57" s="99">
        <f t="shared" si="22"/>
        <v>-1.5016469440142677</v>
      </c>
      <c r="J57" s="100">
        <f>datos!G191</f>
        <v>381.91</v>
      </c>
      <c r="K57" s="81">
        <v>67.986794970000005</v>
      </c>
      <c r="L57" s="96">
        <f t="shared" si="4"/>
        <v>-2.3391534441062123</v>
      </c>
      <c r="M57" s="97">
        <f t="shared" si="8"/>
        <v>11.392376080508072</v>
      </c>
      <c r="N57" s="81">
        <f t="shared" si="17"/>
        <v>313.92320503000002</v>
      </c>
      <c r="O57" s="98">
        <f t="shared" si="5"/>
        <v>-3.8386918102666256</v>
      </c>
      <c r="P57" s="99">
        <f t="shared" si="23"/>
        <v>12.988515186085326</v>
      </c>
      <c r="Q57" s="101">
        <f>SUM($D$54:D57)</f>
        <v>500.49359272999999</v>
      </c>
      <c r="R57" s="100">
        <f t="shared" si="9"/>
        <v>-17.723483266248419</v>
      </c>
      <c r="S57" s="123">
        <f>SUM(G$54:G57)</f>
        <v>1147.8364072700001</v>
      </c>
      <c r="T57" s="99">
        <f t="shared" si="10"/>
        <v>0.72687628261216553</v>
      </c>
      <c r="U57" s="103">
        <f>SUM($K$54:K57)</f>
        <v>254.87850304</v>
      </c>
      <c r="V57" s="100">
        <f t="shared" si="11"/>
        <v>26.534142165892717</v>
      </c>
      <c r="W57" s="92">
        <f>SUM($N$54:N57)</f>
        <v>1212.5114969599999</v>
      </c>
      <c r="X57" s="96">
        <f t="shared" si="12"/>
        <v>5.1286801522691938</v>
      </c>
      <c r="Y57"/>
      <c r="Z57" s="406"/>
    </row>
    <row r="58" spans="1:26" s="104" customFormat="1" ht="12" customHeight="1">
      <c r="A58" s="674"/>
      <c r="B58" s="105" t="s">
        <v>25</v>
      </c>
      <c r="C58" s="48">
        <f>datos!D192</f>
        <v>465.04</v>
      </c>
      <c r="D58" s="48">
        <v>159.86157170000001</v>
      </c>
      <c r="E58" s="106">
        <f t="shared" si="18"/>
        <v>66.841539654234936</v>
      </c>
      <c r="F58" s="107">
        <f t="shared" si="21"/>
        <v>-4.8245296119468044</v>
      </c>
      <c r="G58" s="48">
        <f t="shared" si="16"/>
        <v>305.17842830000001</v>
      </c>
      <c r="H58" s="108">
        <f t="shared" si="3"/>
        <v>4.2192082474610038</v>
      </c>
      <c r="I58" s="109">
        <f t="shared" si="22"/>
        <v>4.9102015025640267</v>
      </c>
      <c r="J58" s="110">
        <f>datos!G192</f>
        <v>391.47</v>
      </c>
      <c r="K58" s="48">
        <v>75.158367179999999</v>
      </c>
      <c r="L58" s="106">
        <f t="shared" si="4"/>
        <v>10.54847814662323</v>
      </c>
      <c r="M58" s="107">
        <f t="shared" si="8"/>
        <v>15.720298045124848</v>
      </c>
      <c r="N58" s="48">
        <f t="shared" si="17"/>
        <v>316.31163282</v>
      </c>
      <c r="O58" s="108">
        <f t="shared" si="5"/>
        <v>0.76083186961974913</v>
      </c>
      <c r="P58" s="109">
        <f t="shared" si="23"/>
        <v>2.6580190779823321</v>
      </c>
      <c r="Q58" s="111">
        <f>SUM($D$54:D58)</f>
        <v>660.35516443000006</v>
      </c>
      <c r="R58" s="110">
        <f t="shared" si="9"/>
        <v>-14.93248413707472</v>
      </c>
      <c r="S58" s="125">
        <f>SUM(G$54:G58)</f>
        <v>1453.0148355700001</v>
      </c>
      <c r="T58" s="109">
        <f t="shared" si="10"/>
        <v>1.5775942670298138</v>
      </c>
      <c r="U58" s="113">
        <f>SUM($K$54:K58)</f>
        <v>330.03687021999997</v>
      </c>
      <c r="V58" s="110">
        <f t="shared" si="11"/>
        <v>23.897519093432386</v>
      </c>
      <c r="W58" s="59">
        <f>SUM($N$54:N58)</f>
        <v>1528.8231297799998</v>
      </c>
      <c r="X58" s="106">
        <f t="shared" si="12"/>
        <v>4.6077946631131406</v>
      </c>
      <c r="Y58"/>
      <c r="Z58" s="406"/>
    </row>
    <row r="59" spans="1:26" s="104" customFormat="1" ht="12" customHeight="1">
      <c r="A59" s="674"/>
      <c r="B59" s="114" t="s">
        <v>26</v>
      </c>
      <c r="C59" s="67">
        <f>datos!D193</f>
        <v>477.86</v>
      </c>
      <c r="D59" s="67">
        <v>161.66399414</v>
      </c>
      <c r="E59" s="115">
        <f t="shared" si="18"/>
        <v>1.1274895028446474</v>
      </c>
      <c r="F59" s="116">
        <f t="shared" si="21"/>
        <v>1.266202571936148</v>
      </c>
      <c r="G59" s="67">
        <f t="shared" si="16"/>
        <v>316.19600586000001</v>
      </c>
      <c r="H59" s="117">
        <f t="shared" si="3"/>
        <v>3.6102085004413809</v>
      </c>
      <c r="I59" s="118">
        <f t="shared" si="22"/>
        <v>9.1130949582347132</v>
      </c>
      <c r="J59" s="119">
        <f>datos!G193</f>
        <v>412.37</v>
      </c>
      <c r="K59" s="67">
        <v>57.816920539999998</v>
      </c>
      <c r="L59" s="115">
        <f t="shared" si="4"/>
        <v>-23.073208334167539</v>
      </c>
      <c r="M59" s="116">
        <f t="shared" si="8"/>
        <v>59.102675844775689</v>
      </c>
      <c r="N59" s="67">
        <f t="shared" si="17"/>
        <v>354.55307945999999</v>
      </c>
      <c r="O59" s="117">
        <f t="shared" si="5"/>
        <v>12.089800902694471</v>
      </c>
      <c r="P59" s="118">
        <f t="shared" si="23"/>
        <v>25.181760076400629</v>
      </c>
      <c r="Q59" s="120">
        <f>SUM($D$54:D59)</f>
        <v>822.01915857000006</v>
      </c>
      <c r="R59" s="119">
        <f t="shared" si="9"/>
        <v>-12.169410599754226</v>
      </c>
      <c r="S59" s="126">
        <f>SUM(G$54:G59)</f>
        <v>1769.2108414300001</v>
      </c>
      <c r="T59" s="118">
        <f t="shared" si="10"/>
        <v>2.847009469682904</v>
      </c>
      <c r="U59" s="122">
        <f>SUM($K$54:K59)</f>
        <v>387.85379075999998</v>
      </c>
      <c r="V59" s="119">
        <f t="shared" si="11"/>
        <v>28.123670845422776</v>
      </c>
      <c r="W59" s="78">
        <f>SUM($N$54:N59)</f>
        <v>1883.3762092399998</v>
      </c>
      <c r="X59" s="115">
        <f t="shared" si="12"/>
        <v>7.9477029301442403</v>
      </c>
      <c r="Y59"/>
      <c r="Z59" s="406"/>
    </row>
    <row r="60" spans="1:26" s="104" customFormat="1" ht="12" customHeight="1">
      <c r="A60" s="674"/>
      <c r="B60" s="105" t="s">
        <v>27</v>
      </c>
      <c r="C60" s="81">
        <f>datos!D194</f>
        <v>379.54</v>
      </c>
      <c r="D60" s="48">
        <v>105.25792224999999</v>
      </c>
      <c r="E60" s="106">
        <f t="shared" si="18"/>
        <v>-34.890930531601683</v>
      </c>
      <c r="F60" s="107">
        <f t="shared" si="21"/>
        <v>14.891557054527516</v>
      </c>
      <c r="G60" s="81">
        <f t="shared" si="16"/>
        <v>274.28207775000004</v>
      </c>
      <c r="H60" s="108">
        <f t="shared" si="3"/>
        <v>-13.255679177857138</v>
      </c>
      <c r="I60" s="109">
        <f t="shared" ref="I60:I69" si="24">((G60/G48)-1)*100</f>
        <v>3.7081379481109122</v>
      </c>
      <c r="J60" s="100">
        <f>datos!G194</f>
        <v>333.07</v>
      </c>
      <c r="K60" s="81">
        <v>56.162128160000002</v>
      </c>
      <c r="L60" s="106">
        <f t="shared" si="4"/>
        <v>-2.8621247284437157</v>
      </c>
      <c r="M60" s="107">
        <f t="shared" si="8"/>
        <v>3.2832024094899159</v>
      </c>
      <c r="N60" s="81">
        <f t="shared" si="17"/>
        <v>276.90787183999998</v>
      </c>
      <c r="O60" s="108">
        <f t="shared" si="5"/>
        <v>-21.89945938087947</v>
      </c>
      <c r="P60" s="109">
        <f t="shared" si="23"/>
        <v>5.3630107433876972</v>
      </c>
      <c r="Q60" s="111">
        <f>SUM($D$54:D60)</f>
        <v>927.27708082000004</v>
      </c>
      <c r="R60" s="110">
        <f t="shared" si="9"/>
        <v>-9.7566417183552634</v>
      </c>
      <c r="S60" s="123">
        <f>SUM(G$54:G60)</f>
        <v>2043.4929191800002</v>
      </c>
      <c r="T60" s="109">
        <f t="shared" si="10"/>
        <v>2.9617601759626577</v>
      </c>
      <c r="U60" s="113">
        <f>SUM($K$54:K60)</f>
        <v>444.01591891999999</v>
      </c>
      <c r="V60" s="110">
        <f t="shared" si="11"/>
        <v>24.341076875144417</v>
      </c>
      <c r="W60" s="92">
        <f>SUM($N$54:N60)</f>
        <v>2160.2840810799999</v>
      </c>
      <c r="X60" s="106">
        <f t="shared" si="12"/>
        <v>7.6093304585143295</v>
      </c>
      <c r="Y60"/>
      <c r="Z60" s="406"/>
    </row>
    <row r="61" spans="1:26" s="104" customFormat="1" ht="12" customHeight="1">
      <c r="A61" s="674"/>
      <c r="B61" s="105" t="s">
        <v>28</v>
      </c>
      <c r="C61" s="48">
        <f>datos!D195</f>
        <v>261.04000000000002</v>
      </c>
      <c r="D61" s="48">
        <v>52.312594820000001</v>
      </c>
      <c r="E61" s="106">
        <f t="shared" si="18"/>
        <v>-50.300562939337325</v>
      </c>
      <c r="F61" s="107">
        <f t="shared" si="21"/>
        <v>-36.01256622877289</v>
      </c>
      <c r="G61" s="48">
        <f t="shared" si="16"/>
        <v>208.72740518000001</v>
      </c>
      <c r="H61" s="108">
        <f t="shared" si="3"/>
        <v>-23.900457918271702</v>
      </c>
      <c r="I61" s="109">
        <f t="shared" si="24"/>
        <v>-8.5313301870809433</v>
      </c>
      <c r="J61" s="110">
        <f>datos!G195</f>
        <v>273.16000000000003</v>
      </c>
      <c r="K61" s="48">
        <v>50.084521109999997</v>
      </c>
      <c r="L61" s="106">
        <f t="shared" si="4"/>
        <v>-10.821539797575941</v>
      </c>
      <c r="M61" s="107">
        <f t="shared" si="8"/>
        <v>35.682370341644145</v>
      </c>
      <c r="N61" s="48">
        <f t="shared" si="17"/>
        <v>223.07547889000003</v>
      </c>
      <c r="O61" s="108">
        <f t="shared" si="5"/>
        <v>-19.440542658572312</v>
      </c>
      <c r="P61" s="109">
        <f t="shared" si="23"/>
        <v>-11.899933309776923</v>
      </c>
      <c r="Q61" s="111">
        <f>SUM($D$54:D61)</f>
        <v>979.58967564</v>
      </c>
      <c r="R61" s="110">
        <f t="shared" si="9"/>
        <v>-11.691709416333818</v>
      </c>
      <c r="S61" s="125">
        <f>SUM(G$54:G61)</f>
        <v>2252.2203243600002</v>
      </c>
      <c r="T61" s="109">
        <f t="shared" si="10"/>
        <v>1.7765893514258391</v>
      </c>
      <c r="U61" s="113">
        <f>SUM($K$54:K61)</f>
        <v>494.10044002999996</v>
      </c>
      <c r="V61" s="110">
        <f t="shared" si="11"/>
        <v>25.403597691706793</v>
      </c>
      <c r="W61" s="59">
        <f>SUM($N$54:N61)</f>
        <v>2383.3595599699997</v>
      </c>
      <c r="X61" s="106">
        <f t="shared" si="12"/>
        <v>5.424250008899989</v>
      </c>
      <c r="Y61"/>
      <c r="Z61" s="406"/>
    </row>
    <row r="62" spans="1:26" s="104" customFormat="1" ht="12" customHeight="1">
      <c r="A62" s="674"/>
      <c r="B62" s="114" t="s">
        <v>29</v>
      </c>
      <c r="C62" s="67">
        <f>datos!D196</f>
        <v>491.71</v>
      </c>
      <c r="D62" s="67">
        <v>186.27895776</v>
      </c>
      <c r="E62" s="115">
        <f t="shared" si="18"/>
        <v>256.08816270911177</v>
      </c>
      <c r="F62" s="116">
        <f t="shared" si="21"/>
        <v>4.1080843620044716</v>
      </c>
      <c r="G62" s="67">
        <f t="shared" si="16"/>
        <v>305.43104224000001</v>
      </c>
      <c r="H62" s="117">
        <f t="shared" si="3"/>
        <v>46.330110306600993</v>
      </c>
      <c r="I62" s="118">
        <f t="shared" si="24"/>
        <v>2.7378741982778232</v>
      </c>
      <c r="J62" s="119">
        <f>datos!G196</f>
        <v>414.3</v>
      </c>
      <c r="K62" s="67">
        <v>64.941114760000005</v>
      </c>
      <c r="L62" s="115">
        <f t="shared" si="4"/>
        <v>29.663044231511492</v>
      </c>
      <c r="M62" s="116">
        <f t="shared" si="8"/>
        <v>14.18203159705369</v>
      </c>
      <c r="N62" s="67">
        <f t="shared" si="17"/>
        <v>349.35888524000001</v>
      </c>
      <c r="O62" s="117">
        <f t="shared" si="5"/>
        <v>56.610169337469472</v>
      </c>
      <c r="P62" s="118">
        <f t="shared" ref="P62:P69" si="25">((N62/N50)-1)*100</f>
        <v>12.029683958477033</v>
      </c>
      <c r="Q62" s="120">
        <f>SUM($D$54:D62)</f>
        <v>1165.8686333999999</v>
      </c>
      <c r="R62" s="119">
        <f t="shared" si="9"/>
        <v>-9.4971704225299334</v>
      </c>
      <c r="S62" s="126">
        <f>SUM(G$54:G62)</f>
        <v>2557.6513666000001</v>
      </c>
      <c r="T62" s="118">
        <f t="shared" si="10"/>
        <v>1.8904377110989357</v>
      </c>
      <c r="U62" s="122">
        <f>SUM($K$54:K62)</f>
        <v>559.04155478999996</v>
      </c>
      <c r="V62" s="119">
        <f t="shared" si="11"/>
        <v>23.988092931713467</v>
      </c>
      <c r="W62" s="78">
        <f>SUM($N$54:N62)</f>
        <v>2732.7184452099996</v>
      </c>
      <c r="X62" s="115">
        <f t="shared" si="12"/>
        <v>6.2249534553535657</v>
      </c>
      <c r="Y62"/>
      <c r="Z62" s="406"/>
    </row>
    <row r="63" spans="1:26" s="104" customFormat="1" ht="12" customHeight="1">
      <c r="A63" s="674"/>
      <c r="B63" s="95" t="s">
        <v>30</v>
      </c>
      <c r="C63" s="81">
        <f>datos!D197</f>
        <v>435.05</v>
      </c>
      <c r="D63" s="81">
        <v>161.64170729</v>
      </c>
      <c r="E63" s="96">
        <f t="shared" si="18"/>
        <v>-13.22599759321308</v>
      </c>
      <c r="F63" s="97">
        <f t="shared" si="21"/>
        <v>-26.431054445968361</v>
      </c>
      <c r="G63" s="81">
        <f t="shared" si="16"/>
        <v>273.40829271000001</v>
      </c>
      <c r="H63" s="98">
        <f t="shared" si="3"/>
        <v>-10.484444965105189</v>
      </c>
      <c r="I63" s="99">
        <f t="shared" si="24"/>
        <v>-18.369845418732677</v>
      </c>
      <c r="J63" s="100">
        <f>datos!G197</f>
        <v>406.07</v>
      </c>
      <c r="K63" s="81">
        <v>69.451780589999998</v>
      </c>
      <c r="L63" s="96">
        <f t="shared" si="4"/>
        <v>6.9457782587654338</v>
      </c>
      <c r="M63" s="97">
        <f t="shared" si="8"/>
        <v>19.416847352577204</v>
      </c>
      <c r="N63" s="81">
        <f t="shared" si="17"/>
        <v>336.61821940999999</v>
      </c>
      <c r="O63" s="98">
        <f t="shared" si="5"/>
        <v>-3.6468704155749543</v>
      </c>
      <c r="P63" s="99">
        <f t="shared" si="25"/>
        <v>-5.6195302642614964</v>
      </c>
      <c r="Q63" s="101">
        <f>SUM($D$54:D63)</f>
        <v>1327.5103406899998</v>
      </c>
      <c r="R63" s="100">
        <f t="shared" si="9"/>
        <v>-11.964545515469228</v>
      </c>
      <c r="S63" s="123">
        <f>SUM(G$54:G63)</f>
        <v>2831.0596593099999</v>
      </c>
      <c r="T63" s="99">
        <f t="shared" si="10"/>
        <v>-0.49464801384015988</v>
      </c>
      <c r="U63" s="103">
        <f>SUM($K$54:K63)</f>
        <v>628.49333537999996</v>
      </c>
      <c r="V63" s="100">
        <f t="shared" si="11"/>
        <v>23.465818937852067</v>
      </c>
      <c r="W63" s="92">
        <f>SUM($N$54:N63)</f>
        <v>3069.3366646199997</v>
      </c>
      <c r="X63" s="96">
        <f t="shared" si="12"/>
        <v>4.7827816022918412</v>
      </c>
      <c r="Y63"/>
      <c r="Z63" s="406"/>
    </row>
    <row r="64" spans="1:26" s="104" customFormat="1" ht="12" customHeight="1">
      <c r="A64" s="674"/>
      <c r="B64" s="105" t="s">
        <v>31</v>
      </c>
      <c r="C64" s="48">
        <f>datos!D198</f>
        <v>450.68</v>
      </c>
      <c r="D64" s="48">
        <v>155.88438307000001</v>
      </c>
      <c r="E64" s="106">
        <f t="shared" si="18"/>
        <v>-3.5617813722239489</v>
      </c>
      <c r="F64" s="107">
        <f t="shared" si="21"/>
        <v>-13.705160973188303</v>
      </c>
      <c r="G64" s="48">
        <f t="shared" si="16"/>
        <v>294.79561692999999</v>
      </c>
      <c r="H64" s="108">
        <f t="shared" si="3"/>
        <v>7.8224855610671495</v>
      </c>
      <c r="I64" s="109">
        <f t="shared" si="24"/>
        <v>9.5860290795264156</v>
      </c>
      <c r="J64" s="110">
        <f>datos!G198</f>
        <v>425.19</v>
      </c>
      <c r="K64" s="48">
        <v>70.938020649999999</v>
      </c>
      <c r="L64" s="106">
        <f t="shared" si="4"/>
        <v>2.139959620004328</v>
      </c>
      <c r="M64" s="107">
        <f t="shared" si="8"/>
        <v>8.8814107773886661</v>
      </c>
      <c r="N64" s="48">
        <f t="shared" si="17"/>
        <v>354.25197935</v>
      </c>
      <c r="O64" s="108">
        <f t="shared" si="5"/>
        <v>5.2385043123652553</v>
      </c>
      <c r="P64" s="109">
        <f t="shared" si="25"/>
        <v>6.2230037125664328</v>
      </c>
      <c r="Q64" s="111">
        <f>SUM($D$54:D64)</f>
        <v>1483.3947237599998</v>
      </c>
      <c r="R64" s="110">
        <f t="shared" si="9"/>
        <v>-12.150755054405771</v>
      </c>
      <c r="S64" s="125">
        <f>SUM(G$54:G64)</f>
        <v>3125.85527624</v>
      </c>
      <c r="T64" s="109">
        <f t="shared" si="10"/>
        <v>0.37614954033007297</v>
      </c>
      <c r="U64" s="113">
        <f>SUM($K$54:K64)</f>
        <v>699.43135602999996</v>
      </c>
      <c r="V64" s="110">
        <f t="shared" si="11"/>
        <v>21.810980958919114</v>
      </c>
      <c r="W64" s="59">
        <f>SUM($N$54:N64)</f>
        <v>3423.5886439699998</v>
      </c>
      <c r="X64" s="106">
        <f t="shared" si="12"/>
        <v>4.9299929361918959</v>
      </c>
      <c r="Y64"/>
      <c r="Z64" s="406"/>
    </row>
    <row r="65" spans="1:26" s="104" customFormat="1" ht="12" customHeight="1">
      <c r="A65" s="674"/>
      <c r="B65" s="105" t="s">
        <v>32</v>
      </c>
      <c r="C65" s="67">
        <f>datos!D199</f>
        <v>313.61</v>
      </c>
      <c r="D65" s="48">
        <v>87.334641419999997</v>
      </c>
      <c r="E65" s="106">
        <f t="shared" si="18"/>
        <v>-43.974733260622841</v>
      </c>
      <c r="F65" s="107">
        <f t="shared" si="21"/>
        <v>15.674822481226315</v>
      </c>
      <c r="G65" s="67">
        <f t="shared" si="16"/>
        <v>226.27535858000002</v>
      </c>
      <c r="H65" s="108">
        <f t="shared" si="3"/>
        <v>-23.243309742380024</v>
      </c>
      <c r="I65" s="109">
        <f t="shared" si="24"/>
        <v>-1.0471477333801271</v>
      </c>
      <c r="J65" s="119">
        <f>datos!G199</f>
        <v>331.44</v>
      </c>
      <c r="K65" s="67">
        <v>59.99484331</v>
      </c>
      <c r="L65" s="106">
        <f t="shared" si="4"/>
        <v>-15.426392278398026</v>
      </c>
      <c r="M65" s="107">
        <f t="shared" si="8"/>
        <v>16.319189487151252</v>
      </c>
      <c r="N65" s="67">
        <f t="shared" si="17"/>
        <v>271.44515668999998</v>
      </c>
      <c r="O65" s="108">
        <f t="shared" si="5"/>
        <v>-23.375119261701315</v>
      </c>
      <c r="P65" s="109">
        <f t="shared" si="25"/>
        <v>8.3560495345988084</v>
      </c>
      <c r="Q65" s="111">
        <f>SUM($D$54:D65)</f>
        <v>1570.7293651799998</v>
      </c>
      <c r="R65" s="110">
        <f t="shared" si="9"/>
        <v>-10.959852033619677</v>
      </c>
      <c r="S65" s="126">
        <f>SUM(G$54:G65)</f>
        <v>3352.1306348200001</v>
      </c>
      <c r="T65" s="109">
        <f t="shared" si="10"/>
        <v>0.27878682028446011</v>
      </c>
      <c r="U65" s="113">
        <f>SUM($K$54:K65)</f>
        <v>759.42619933999993</v>
      </c>
      <c r="V65" s="110">
        <f t="shared" si="11"/>
        <v>21.358332943369795</v>
      </c>
      <c r="W65" s="78">
        <f>SUM($N$54:N65)</f>
        <v>3695.0338006599995</v>
      </c>
      <c r="X65" s="106">
        <f t="shared" si="12"/>
        <v>5.1742879665277464</v>
      </c>
      <c r="Y65"/>
      <c r="Z65" s="406"/>
    </row>
    <row r="66" spans="1:26" s="104" customFormat="1" ht="12" customHeight="1">
      <c r="A66" s="671">
        <v>2005</v>
      </c>
      <c r="B66" s="95" t="s">
        <v>21</v>
      </c>
      <c r="C66" s="81">
        <f>datos!D200</f>
        <v>348</v>
      </c>
      <c r="D66" s="81">
        <v>97.737349199999997</v>
      </c>
      <c r="E66" s="96">
        <f t="shared" si="18"/>
        <v>11.91131904918743</v>
      </c>
      <c r="F66" s="97">
        <f t="shared" si="21"/>
        <v>-28.807786911865605</v>
      </c>
      <c r="G66" s="81">
        <f t="shared" si="16"/>
        <v>250.26265080000002</v>
      </c>
      <c r="H66" s="98">
        <f t="shared" si="3"/>
        <v>10.600929933569958</v>
      </c>
      <c r="I66" s="99">
        <f t="shared" si="24"/>
        <v>0.40087038031264566</v>
      </c>
      <c r="J66" s="100">
        <f>datos!G200</f>
        <v>310.02</v>
      </c>
      <c r="K66" s="81">
        <v>48.630453019999997</v>
      </c>
      <c r="L66" s="96">
        <f t="shared" si="4"/>
        <v>-18.942278474299769</v>
      </c>
      <c r="M66" s="97">
        <f t="shared" si="8"/>
        <v>-8.8046191031155079</v>
      </c>
      <c r="N66" s="81">
        <f t="shared" si="17"/>
        <v>261.38954697999998</v>
      </c>
      <c r="O66" s="98">
        <f t="shared" si="5"/>
        <v>-3.7044719576573071</v>
      </c>
      <c r="P66" s="99">
        <f t="shared" si="25"/>
        <v>-7.5200090546442837</v>
      </c>
      <c r="Q66" s="101">
        <f>D66</f>
        <v>97.737349199999997</v>
      </c>
      <c r="R66" s="100">
        <f t="shared" si="9"/>
        <v>-28.807786911865605</v>
      </c>
      <c r="S66" s="123">
        <f>G66</f>
        <v>250.26265080000002</v>
      </c>
      <c r="T66" s="99">
        <f t="shared" si="10"/>
        <v>0.40087038031264566</v>
      </c>
      <c r="U66" s="103">
        <f>K66</f>
        <v>48.630453019999997</v>
      </c>
      <c r="V66" s="100">
        <f t="shared" si="11"/>
        <v>-8.8046191031155079</v>
      </c>
      <c r="W66" s="92">
        <f>N66</f>
        <v>261.38954697999998</v>
      </c>
      <c r="X66" s="96">
        <f t="shared" si="12"/>
        <v>-7.5200090546442837</v>
      </c>
      <c r="Y66"/>
      <c r="Z66" s="406"/>
    </row>
    <row r="67" spans="1:26" s="104" customFormat="1" ht="12" customHeight="1">
      <c r="A67" s="672"/>
      <c r="B67" s="105" t="s">
        <v>22</v>
      </c>
      <c r="C67" s="48">
        <f>datos!D201</f>
        <v>399.02</v>
      </c>
      <c r="D67" s="48">
        <v>123.23505659999999</v>
      </c>
      <c r="E67" s="106">
        <f t="shared" si="18"/>
        <v>26.087987456897377</v>
      </c>
      <c r="F67" s="107">
        <f t="shared" si="21"/>
        <v>-6.026000939988152</v>
      </c>
      <c r="G67" s="48">
        <f t="shared" si="16"/>
        <v>275.78494339999997</v>
      </c>
      <c r="H67" s="108">
        <f t="shared" si="3"/>
        <v>10.198202775529763</v>
      </c>
      <c r="I67" s="109">
        <f t="shared" si="24"/>
        <v>1.2788496205140554</v>
      </c>
      <c r="J67" s="110">
        <f>datos!G201</f>
        <v>370.16</v>
      </c>
      <c r="K67" s="48">
        <v>56.471771060000002</v>
      </c>
      <c r="L67" s="106">
        <f t="shared" si="4"/>
        <v>16.124295689318679</v>
      </c>
      <c r="M67" s="107">
        <f t="shared" si="8"/>
        <v>-11.695167552854224</v>
      </c>
      <c r="N67" s="48">
        <f t="shared" si="17"/>
        <v>313.68822894000004</v>
      </c>
      <c r="O67" s="108">
        <f t="shared" si="5"/>
        <v>20.007946975783874</v>
      </c>
      <c r="P67" s="109">
        <f t="shared" si="25"/>
        <v>8.359269165827099</v>
      </c>
      <c r="Q67" s="111">
        <f>SUM($D$66:D67)</f>
        <v>220.97240579999999</v>
      </c>
      <c r="R67" s="110">
        <f t="shared" si="9"/>
        <v>-17.677841541691219</v>
      </c>
      <c r="S67" s="125">
        <f>SUM(G$66:G67)</f>
        <v>526.04759420000005</v>
      </c>
      <c r="T67" s="109">
        <f t="shared" si="10"/>
        <v>0.85925152155925666</v>
      </c>
      <c r="U67" s="113">
        <f>SUM($K$66:K67)</f>
        <v>105.10222408</v>
      </c>
      <c r="V67" s="110">
        <f t="shared" si="11"/>
        <v>-10.380836691415396</v>
      </c>
      <c r="W67" s="59">
        <f>SUM($N$66:N67)</f>
        <v>575.07777592000002</v>
      </c>
      <c r="X67" s="106">
        <f t="shared" si="12"/>
        <v>0.51461462658315416</v>
      </c>
      <c r="Y67"/>
      <c r="Z67" s="406"/>
    </row>
    <row r="68" spans="1:26" s="104" customFormat="1" ht="12" customHeight="1">
      <c r="A68" s="672"/>
      <c r="B68" s="114" t="s">
        <v>23</v>
      </c>
      <c r="C68" s="67">
        <f>datos!D202</f>
        <v>448.86</v>
      </c>
      <c r="D68" s="67">
        <v>126.84599849999999</v>
      </c>
      <c r="E68" s="115">
        <f t="shared" si="18"/>
        <v>2.9301255662343761</v>
      </c>
      <c r="F68" s="116">
        <f t="shared" si="21"/>
        <v>-6.904215532976032</v>
      </c>
      <c r="G68" s="67">
        <f t="shared" si="16"/>
        <v>322.01400150000001</v>
      </c>
      <c r="H68" s="117">
        <f t="shared" si="3"/>
        <v>16.762720085464977</v>
      </c>
      <c r="I68" s="118">
        <f t="shared" si="24"/>
        <v>-3.4286683550160402</v>
      </c>
      <c r="J68" s="119">
        <f>datos!G202</f>
        <v>360.02</v>
      </c>
      <c r="K68" s="67">
        <v>66.027520039999999</v>
      </c>
      <c r="L68" s="115">
        <f t="shared" si="4"/>
        <v>16.921284387994895</v>
      </c>
      <c r="M68" s="116">
        <f t="shared" si="8"/>
        <v>-5.1535889294673565</v>
      </c>
      <c r="N68" s="67">
        <f t="shared" si="17"/>
        <v>293.99247995999997</v>
      </c>
      <c r="O68" s="117">
        <f t="shared" si="5"/>
        <v>-6.2787657179725791</v>
      </c>
      <c r="P68" s="118">
        <f t="shared" si="25"/>
        <v>-9.943893863482046</v>
      </c>
      <c r="Q68" s="120">
        <f>SUM($D$66:D68)</f>
        <v>347.8184043</v>
      </c>
      <c r="R68" s="119">
        <f t="shared" si="9"/>
        <v>-14.050404094746371</v>
      </c>
      <c r="S68" s="126">
        <f>SUM(G$66:G68)</f>
        <v>848.0615957</v>
      </c>
      <c r="T68" s="118">
        <f t="shared" si="10"/>
        <v>-0.8129960451200513</v>
      </c>
      <c r="U68" s="122">
        <f>SUM($K$66:K68)</f>
        <v>171.12974412</v>
      </c>
      <c r="V68" s="119">
        <f t="shared" si="11"/>
        <v>-8.4337417174743639</v>
      </c>
      <c r="W68" s="78">
        <f>SUM($N$66:N68)</f>
        <v>869.07025587999999</v>
      </c>
      <c r="X68" s="115">
        <f t="shared" si="12"/>
        <v>-3.2849344149143977</v>
      </c>
      <c r="Y68"/>
      <c r="Z68" s="406"/>
    </row>
    <row r="69" spans="1:26" s="104" customFormat="1" ht="12" customHeight="1">
      <c r="A69" s="672"/>
      <c r="B69" s="95" t="s">
        <v>24</v>
      </c>
      <c r="C69" s="81">
        <f>datos!D203</f>
        <v>466.64</v>
      </c>
      <c r="D69" s="48">
        <v>156.87681516999999</v>
      </c>
      <c r="E69" s="106">
        <f t="shared" si="18"/>
        <v>23.675020911282417</v>
      </c>
      <c r="F69" s="107">
        <f t="shared" si="21"/>
        <v>63.726460966701715</v>
      </c>
      <c r="G69" s="81">
        <f t="shared" si="16"/>
        <v>309.76318483</v>
      </c>
      <c r="H69" s="108">
        <f t="shared" si="3"/>
        <v>-3.8044360223261964</v>
      </c>
      <c r="I69" s="109">
        <f t="shared" si="24"/>
        <v>5.7849142451807056</v>
      </c>
      <c r="J69" s="100">
        <f>datos!G203</f>
        <v>432.25</v>
      </c>
      <c r="K69" s="81">
        <v>78.546641730000005</v>
      </c>
      <c r="L69" s="106">
        <f t="shared" si="4"/>
        <v>18.960460248114465</v>
      </c>
      <c r="M69" s="107">
        <f t="shared" si="8"/>
        <v>15.532202635320068</v>
      </c>
      <c r="N69" s="81">
        <f t="shared" si="17"/>
        <v>353.70335826999997</v>
      </c>
      <c r="O69" s="108">
        <f t="shared" si="5"/>
        <v>20.310342059811926</v>
      </c>
      <c r="P69" s="109">
        <f t="shared" si="25"/>
        <v>12.671937786885934</v>
      </c>
      <c r="Q69" s="111">
        <f>SUM($D$66:D69)</f>
        <v>504.69521946999998</v>
      </c>
      <c r="R69" s="110">
        <f t="shared" si="9"/>
        <v>0.83949660915372259</v>
      </c>
      <c r="S69" s="123">
        <f>SUM(G$66:G69)</f>
        <v>1157.82478053</v>
      </c>
      <c r="T69" s="109">
        <f t="shared" si="10"/>
        <v>0.87019136148120957</v>
      </c>
      <c r="U69" s="113">
        <f>SUM($K$66:K69)</f>
        <v>249.67638585</v>
      </c>
      <c r="V69" s="110">
        <f t="shared" si="11"/>
        <v>-2.0410184177767188</v>
      </c>
      <c r="W69" s="92">
        <f>SUM($N$66:N69)</f>
        <v>1222.77361415</v>
      </c>
      <c r="X69" s="106">
        <f t="shared" si="12"/>
        <v>0.84635215548298781</v>
      </c>
      <c r="Y69"/>
      <c r="Z69" s="406"/>
    </row>
    <row r="70" spans="1:26" s="104" customFormat="1" ht="12" customHeight="1">
      <c r="A70" s="672"/>
      <c r="B70" s="105" t="s">
        <v>25</v>
      </c>
      <c r="C70" s="48">
        <f>datos!D204</f>
        <v>449.97</v>
      </c>
      <c r="D70" s="48">
        <v>159.00671679999999</v>
      </c>
      <c r="E70" s="106">
        <f t="shared" si="18"/>
        <v>1.3576905087548718</v>
      </c>
      <c r="F70" s="107">
        <f t="shared" si="21"/>
        <v>-0.53474696320655601</v>
      </c>
      <c r="G70" s="48">
        <f t="shared" ref="G70:G101" si="26">C70-D70</f>
        <v>290.96328320000003</v>
      </c>
      <c r="H70" s="108">
        <f t="shared" si="3"/>
        <v>-6.0691207188864222</v>
      </c>
      <c r="I70" s="109">
        <f t="shared" ref="I70:I77" si="27">((G70/G58)-1)*100</f>
        <v>-4.657978343746505</v>
      </c>
      <c r="J70" s="110">
        <f>datos!G204</f>
        <v>389.22</v>
      </c>
      <c r="K70" s="48">
        <v>60.509679050000003</v>
      </c>
      <c r="L70" s="106">
        <f t="shared" si="4"/>
        <v>-22.963378551563185</v>
      </c>
      <c r="M70" s="107">
        <f t="shared" si="8"/>
        <v>-19.490428916473434</v>
      </c>
      <c r="N70" s="48">
        <f t="shared" ref="N70:N101" si="28">J70-K70</f>
        <v>328.71032095000004</v>
      </c>
      <c r="O70" s="108">
        <f t="shared" si="5"/>
        <v>-7.0661012217253187</v>
      </c>
      <c r="P70" s="109">
        <f t="shared" ref="P70:P75" si="29">((N70/N58)-1)*100</f>
        <v>3.9197698862550645</v>
      </c>
      <c r="Q70" s="111">
        <f>SUM($D$66:D70)</f>
        <v>663.70193627000003</v>
      </c>
      <c r="R70" s="110">
        <f t="shared" si="9"/>
        <v>0.50681391170595003</v>
      </c>
      <c r="S70" s="125">
        <f>SUM(G$66:G70)</f>
        <v>1448.78806373</v>
      </c>
      <c r="T70" s="109">
        <f t="shared" si="10"/>
        <v>-0.29089667472954606</v>
      </c>
      <c r="U70" s="113">
        <f>SUM($K$66:K70)</f>
        <v>310.18606490000002</v>
      </c>
      <c r="V70" s="110">
        <f t="shared" si="11"/>
        <v>-6.0147235388481217</v>
      </c>
      <c r="W70" s="59">
        <f>SUM($N$66:N70)</f>
        <v>1551.4839351000001</v>
      </c>
      <c r="X70" s="106">
        <f t="shared" si="12"/>
        <v>1.4822385191975096</v>
      </c>
      <c r="Y70"/>
      <c r="Z70" s="406"/>
    </row>
    <row r="71" spans="1:26" s="104" customFormat="1" ht="12" customHeight="1">
      <c r="A71" s="672"/>
      <c r="B71" s="114" t="s">
        <v>26</v>
      </c>
      <c r="C71" s="67">
        <f>datos!D205</f>
        <v>458.02</v>
      </c>
      <c r="D71" s="67">
        <v>161.65494791</v>
      </c>
      <c r="E71" s="115">
        <f t="shared" ref="E71:E102" si="30">((D71/D70)-1)*100</f>
        <v>1.6654838004931394</v>
      </c>
      <c r="F71" s="116">
        <f t="shared" si="21"/>
        <v>-5.5956986885763449E-3</v>
      </c>
      <c r="G71" s="67">
        <f t="shared" si="26"/>
        <v>296.36505208999995</v>
      </c>
      <c r="H71" s="117">
        <f t="shared" si="3"/>
        <v>1.8565122137032208</v>
      </c>
      <c r="I71" s="118">
        <f t="shared" si="27"/>
        <v>-6.2717281061356882</v>
      </c>
      <c r="J71" s="119">
        <f>datos!G205</f>
        <v>400.63</v>
      </c>
      <c r="K71" s="67">
        <v>67.164569159999999</v>
      </c>
      <c r="L71" s="115">
        <f t="shared" si="4"/>
        <v>10.998058846917647</v>
      </c>
      <c r="M71" s="116">
        <f t="shared" si="8"/>
        <v>16.167669486189485</v>
      </c>
      <c r="N71" s="67">
        <f t="shared" si="28"/>
        <v>333.46543084000001</v>
      </c>
      <c r="O71" s="117">
        <f t="shared" si="5"/>
        <v>1.4465958587054129</v>
      </c>
      <c r="P71" s="118">
        <f t="shared" si="29"/>
        <v>-5.9476704171114285</v>
      </c>
      <c r="Q71" s="120">
        <f>SUM($D$66:D71)</f>
        <v>825.35688418000007</v>
      </c>
      <c r="R71" s="119">
        <f t="shared" si="9"/>
        <v>0.40603988060403662</v>
      </c>
      <c r="S71" s="126">
        <f>SUM(G$66:G71)</f>
        <v>1745.15311582</v>
      </c>
      <c r="T71" s="118">
        <f t="shared" si="10"/>
        <v>-1.3597998071589346</v>
      </c>
      <c r="U71" s="122">
        <f>SUM($K$66:K71)</f>
        <v>377.35063406</v>
      </c>
      <c r="V71" s="119">
        <f t="shared" si="11"/>
        <v>-2.7080196069294682</v>
      </c>
      <c r="W71" s="78">
        <f>SUM($N$66:N71)</f>
        <v>1884.94936594</v>
      </c>
      <c r="X71" s="115">
        <f t="shared" si="12"/>
        <v>8.3528542639665915E-2</v>
      </c>
      <c r="Y71"/>
      <c r="Z71" s="406"/>
    </row>
    <row r="72" spans="1:26" s="104" customFormat="1" ht="12" customHeight="1">
      <c r="A72" s="672"/>
      <c r="B72" s="95" t="s">
        <v>27</v>
      </c>
      <c r="C72" s="81">
        <f>datos!D206</f>
        <v>420.05</v>
      </c>
      <c r="D72" s="81">
        <v>101.80962164</v>
      </c>
      <c r="E72" s="96">
        <f t="shared" si="30"/>
        <v>-37.0204110939545</v>
      </c>
      <c r="F72" s="97">
        <f t="shared" si="21"/>
        <v>-3.276048525649089</v>
      </c>
      <c r="G72" s="81">
        <f t="shared" si="26"/>
        <v>318.24037836000002</v>
      </c>
      <c r="H72" s="98">
        <f t="shared" ref="H72:H115" si="31">((G72/G71)-1)*100</f>
        <v>7.3812098004581772</v>
      </c>
      <c r="I72" s="99">
        <f t="shared" si="27"/>
        <v>16.026676248991613</v>
      </c>
      <c r="J72" s="100">
        <f>datos!G206</f>
        <v>321.18</v>
      </c>
      <c r="K72" s="81">
        <v>48.40690515</v>
      </c>
      <c r="L72" s="96">
        <f t="shared" ref="L72:L115" si="32">((K72/K71)-1)*100</f>
        <v>-27.927915334817875</v>
      </c>
      <c r="M72" s="97">
        <f t="shared" si="8"/>
        <v>-13.808634508838747</v>
      </c>
      <c r="N72" s="81">
        <f t="shared" si="28"/>
        <v>272.77309485000001</v>
      </c>
      <c r="O72" s="98">
        <f t="shared" ref="O72:O115" si="33">((N72/N71)-1)*100</f>
        <v>-18.200488079713661</v>
      </c>
      <c r="P72" s="99">
        <f t="shared" si="29"/>
        <v>-1.4931959003278483</v>
      </c>
      <c r="Q72" s="101">
        <f>SUM($D$66:D72)</f>
        <v>927.16650582000011</v>
      </c>
      <c r="R72" s="100">
        <f t="shared" si="9"/>
        <v>-1.1924698915466436E-2</v>
      </c>
      <c r="S72" s="123">
        <f>SUM(G$66:G72)</f>
        <v>2063.3934941799998</v>
      </c>
      <c r="T72" s="99">
        <f t="shared" si="10"/>
        <v>0.97385093988899829</v>
      </c>
      <c r="U72" s="103">
        <f>SUM($K$66:K72)</f>
        <v>425.75753921</v>
      </c>
      <c r="V72" s="100">
        <f t="shared" si="11"/>
        <v>-4.1121002495610242</v>
      </c>
      <c r="W72" s="92">
        <f>SUM($N$66:N72)</f>
        <v>2157.7224607899998</v>
      </c>
      <c r="X72" s="96">
        <f t="shared" si="12"/>
        <v>-0.11857793669060035</v>
      </c>
      <c r="Y72"/>
      <c r="Z72" s="406"/>
    </row>
    <row r="73" spans="1:26" s="104" customFormat="1" ht="12" customHeight="1">
      <c r="A73" s="672"/>
      <c r="B73" s="105" t="s">
        <v>28</v>
      </c>
      <c r="C73" s="48">
        <f>datos!D207</f>
        <v>280.58999999999997</v>
      </c>
      <c r="D73" s="48">
        <v>52.484220180000001</v>
      </c>
      <c r="E73" s="106">
        <f t="shared" si="30"/>
        <v>-48.448663952818904</v>
      </c>
      <c r="F73" s="107">
        <f t="shared" si="21"/>
        <v>0.32807655707107752</v>
      </c>
      <c r="G73" s="48">
        <f t="shared" si="26"/>
        <v>228.10577981999998</v>
      </c>
      <c r="H73" s="108">
        <f t="shared" si="31"/>
        <v>-28.32280397745064</v>
      </c>
      <c r="I73" s="109">
        <f t="shared" si="27"/>
        <v>9.284058613811963</v>
      </c>
      <c r="J73" s="110">
        <f>datos!G207</f>
        <v>257.95</v>
      </c>
      <c r="K73" s="48">
        <v>32.685892559999999</v>
      </c>
      <c r="L73" s="106">
        <f t="shared" si="32"/>
        <v>-32.476797558705314</v>
      </c>
      <c r="M73" s="107">
        <f t="shared" si="8"/>
        <v>-34.738534310406223</v>
      </c>
      <c r="N73" s="48">
        <f t="shared" si="28"/>
        <v>225.26410743999998</v>
      </c>
      <c r="O73" s="108">
        <f t="shared" si="33"/>
        <v>-17.417035736653418</v>
      </c>
      <c r="P73" s="109">
        <f t="shared" si="29"/>
        <v>0.98111570168550877</v>
      </c>
      <c r="Q73" s="111">
        <f>SUM($D$66:D73)</f>
        <v>979.65072600000008</v>
      </c>
      <c r="R73" s="110">
        <f t="shared" si="9"/>
        <v>6.2322379990487065E-3</v>
      </c>
      <c r="S73" s="125">
        <f>SUM(G$66:G73)</f>
        <v>2291.4992739999998</v>
      </c>
      <c r="T73" s="109">
        <f t="shared" si="10"/>
        <v>1.7440100870753428</v>
      </c>
      <c r="U73" s="113">
        <f>SUM($K$66:K73)</f>
        <v>458.44343177000002</v>
      </c>
      <c r="V73" s="110">
        <f t="shared" si="11"/>
        <v>-7.2165505980595679</v>
      </c>
      <c r="W73" s="59">
        <f>SUM($N$66:N73)</f>
        <v>2382.9865682299996</v>
      </c>
      <c r="X73" s="106">
        <f t="shared" si="12"/>
        <v>-1.5649830863317948E-2</v>
      </c>
      <c r="Y73"/>
      <c r="Z73" s="406"/>
    </row>
    <row r="74" spans="1:26" s="104" customFormat="1" ht="12" customHeight="1">
      <c r="A74" s="672"/>
      <c r="B74" s="114" t="s">
        <v>29</v>
      </c>
      <c r="C74" s="67">
        <f>datos!D208</f>
        <v>441.39</v>
      </c>
      <c r="D74" s="67">
        <v>134.43701417</v>
      </c>
      <c r="E74" s="115">
        <f t="shared" si="30"/>
        <v>156.14749292060455</v>
      </c>
      <c r="F74" s="116">
        <f t="shared" si="21"/>
        <v>-27.830273592572198</v>
      </c>
      <c r="G74" s="67">
        <f t="shared" si="26"/>
        <v>306.95298582999999</v>
      </c>
      <c r="H74" s="117">
        <f t="shared" si="31"/>
        <v>34.566071088693562</v>
      </c>
      <c r="I74" s="118">
        <f t="shared" si="27"/>
        <v>0.49829368319544987</v>
      </c>
      <c r="J74" s="119">
        <f>datos!G208</f>
        <v>392.85</v>
      </c>
      <c r="K74" s="67">
        <v>76.501942020000001</v>
      </c>
      <c r="L74" s="115">
        <f t="shared" si="32"/>
        <v>134.05186772724312</v>
      </c>
      <c r="M74" s="116">
        <f t="shared" si="8"/>
        <v>17.802015414618054</v>
      </c>
      <c r="N74" s="67">
        <f t="shared" si="28"/>
        <v>316.34805798000002</v>
      </c>
      <c r="O74" s="117">
        <f t="shared" si="33"/>
        <v>40.434293583260093</v>
      </c>
      <c r="P74" s="118">
        <f t="shared" si="29"/>
        <v>-9.4489731490076334</v>
      </c>
      <c r="Q74" s="120">
        <f>SUM($D$66:D74)</f>
        <v>1114.08774017</v>
      </c>
      <c r="R74" s="119">
        <f t="shared" si="9"/>
        <v>-4.4414003213202768</v>
      </c>
      <c r="S74" s="126">
        <f>SUM(G$66:G74)</f>
        <v>2598.45225983</v>
      </c>
      <c r="T74" s="118">
        <f t="shared" si="10"/>
        <v>1.5952484284141644</v>
      </c>
      <c r="U74" s="122">
        <f>SUM($K$66:K74)</f>
        <v>534.94537379000008</v>
      </c>
      <c r="V74" s="119">
        <f t="shared" si="11"/>
        <v>-4.3102665255450372</v>
      </c>
      <c r="W74" s="78">
        <f>SUM($N$66:N74)</f>
        <v>2699.3346262099994</v>
      </c>
      <c r="X74" s="115">
        <f t="shared" si="12"/>
        <v>-1.2216340493663491</v>
      </c>
      <c r="Y74"/>
      <c r="Z74" s="406"/>
    </row>
    <row r="75" spans="1:26" s="104" customFormat="1" ht="12" customHeight="1">
      <c r="A75" s="672"/>
      <c r="B75" s="95" t="s">
        <v>30</v>
      </c>
      <c r="C75" s="81">
        <f>datos!D209</f>
        <v>380.63</v>
      </c>
      <c r="D75" s="81">
        <v>103.60334711</v>
      </c>
      <c r="E75" s="96">
        <f t="shared" si="30"/>
        <v>-22.935400083350423</v>
      </c>
      <c r="F75" s="97">
        <f t="shared" si="21"/>
        <v>-35.905559990079702</v>
      </c>
      <c r="G75" s="81">
        <f t="shared" si="26"/>
        <v>277.02665288999998</v>
      </c>
      <c r="H75" s="98">
        <f t="shared" si="31"/>
        <v>-9.7494842277162768</v>
      </c>
      <c r="I75" s="99">
        <f t="shared" si="27"/>
        <v>1.3234273708873534</v>
      </c>
      <c r="J75" s="100">
        <f>datos!G209</f>
        <v>386.27</v>
      </c>
      <c r="K75" s="81">
        <v>58.576091269999999</v>
      </c>
      <c r="L75" s="96">
        <f t="shared" si="32"/>
        <v>-23.431889801325077</v>
      </c>
      <c r="M75" s="97">
        <f t="shared" si="8"/>
        <v>-15.659338360528563</v>
      </c>
      <c r="N75" s="81">
        <f t="shared" si="28"/>
        <v>327.69390872999998</v>
      </c>
      <c r="O75" s="98">
        <f t="shared" si="33"/>
        <v>3.5865087405459128</v>
      </c>
      <c r="P75" s="99">
        <f t="shared" si="29"/>
        <v>-2.6511668606773342</v>
      </c>
      <c r="Q75" s="101">
        <f>SUM($D$66:D75)</f>
        <v>1217.6910872799999</v>
      </c>
      <c r="R75" s="100">
        <f t="shared" si="9"/>
        <v>-8.2725723517090728</v>
      </c>
      <c r="S75" s="123">
        <f>SUM(G$66:G75)</f>
        <v>2875.4789127200002</v>
      </c>
      <c r="T75" s="99">
        <f t="shared" si="10"/>
        <v>1.5689974340147295</v>
      </c>
      <c r="U75" s="103">
        <f>SUM($K$66:K75)</f>
        <v>593.52146506000008</v>
      </c>
      <c r="V75" s="100">
        <f t="shared" si="11"/>
        <v>-5.5643979579918952</v>
      </c>
      <c r="W75" s="92">
        <f>SUM($N$66:N75)</f>
        <v>3027.0285349399992</v>
      </c>
      <c r="X75" s="96">
        <f t="shared" si="12"/>
        <v>-1.3784128071606783</v>
      </c>
      <c r="Y75"/>
      <c r="Z75" s="406"/>
    </row>
    <row r="76" spans="1:26" s="104" customFormat="1" ht="12" customHeight="1">
      <c r="A76" s="672"/>
      <c r="B76" s="105" t="s">
        <v>31</v>
      </c>
      <c r="C76" s="48">
        <f>datos!D210</f>
        <v>427.85</v>
      </c>
      <c r="D76" s="48">
        <v>107.19244067</v>
      </c>
      <c r="E76" s="106">
        <f t="shared" si="30"/>
        <v>3.4642640996813689</v>
      </c>
      <c r="F76" s="107">
        <f t="shared" si="21"/>
        <v>-31.235933607367748</v>
      </c>
      <c r="G76" s="48">
        <f t="shared" si="26"/>
        <v>320.65755933000003</v>
      </c>
      <c r="H76" s="108">
        <f t="shared" si="31"/>
        <v>15.749714327063224</v>
      </c>
      <c r="I76" s="109">
        <f t="shared" si="27"/>
        <v>8.7728381681268388</v>
      </c>
      <c r="J76" s="110">
        <f>datos!G210</f>
        <v>389.94</v>
      </c>
      <c r="K76" s="48">
        <v>78.903039590000006</v>
      </c>
      <c r="L76" s="106">
        <f t="shared" si="32"/>
        <v>34.701783405630792</v>
      </c>
      <c r="M76" s="107">
        <f t="shared" si="8"/>
        <v>11.228138122571107</v>
      </c>
      <c r="N76" s="48">
        <f t="shared" si="28"/>
        <v>311.03696041000001</v>
      </c>
      <c r="O76" s="108">
        <f t="shared" si="33"/>
        <v>-5.0830814599377554</v>
      </c>
      <c r="P76" s="109">
        <f t="shared" ref="P76:P81" si="34">((N76/N64)-1)*100</f>
        <v>-12.19894918280856</v>
      </c>
      <c r="Q76" s="111">
        <f>SUM($D$66:D76)</f>
        <v>1324.8835279499999</v>
      </c>
      <c r="R76" s="110">
        <f t="shared" si="9"/>
        <v>-10.685705784918619</v>
      </c>
      <c r="S76" s="125">
        <f>SUM(G$66:G76)</f>
        <v>3196.1364720500001</v>
      </c>
      <c r="T76" s="109">
        <f t="shared" si="10"/>
        <v>2.2483829096060726</v>
      </c>
      <c r="U76" s="113">
        <f>SUM($K$66:K76)</f>
        <v>672.42450465000013</v>
      </c>
      <c r="V76" s="110">
        <f t="shared" si="11"/>
        <v>-3.8612583132234479</v>
      </c>
      <c r="W76" s="59">
        <f>SUM($N$66:N76)</f>
        <v>3338.0654953499993</v>
      </c>
      <c r="X76" s="106">
        <f t="shared" si="12"/>
        <v>-2.4980556227347406</v>
      </c>
      <c r="Y76"/>
      <c r="Z76" s="406"/>
    </row>
    <row r="77" spans="1:26" s="104" customFormat="1" ht="12" customHeight="1">
      <c r="A77" s="673"/>
      <c r="B77" s="114" t="s">
        <v>32</v>
      </c>
      <c r="C77" s="67">
        <f>datos!D211</f>
        <v>373.27</v>
      </c>
      <c r="D77" s="67">
        <v>107.41571500000001</v>
      </c>
      <c r="E77" s="115">
        <f t="shared" si="30"/>
        <v>0.20829298092706061</v>
      </c>
      <c r="F77" s="116">
        <f t="shared" si="21"/>
        <v>22.993251307265751</v>
      </c>
      <c r="G77" s="67">
        <f t="shared" si="26"/>
        <v>265.854285</v>
      </c>
      <c r="H77" s="117">
        <f t="shared" si="31"/>
        <v>-17.090903593387619</v>
      </c>
      <c r="I77" s="118">
        <f t="shared" si="27"/>
        <v>17.491487658390703</v>
      </c>
      <c r="J77" s="119">
        <f>datos!G211</f>
        <v>358.52</v>
      </c>
      <c r="K77" s="67">
        <v>58.993758409999998</v>
      </c>
      <c r="L77" s="115">
        <f t="shared" si="32"/>
        <v>-25.232590890609064</v>
      </c>
      <c r="M77" s="116">
        <f t="shared" si="8"/>
        <v>-1.6686182424500817</v>
      </c>
      <c r="N77" s="67">
        <f t="shared" si="28"/>
        <v>299.52624158999998</v>
      </c>
      <c r="O77" s="117">
        <f t="shared" si="33"/>
        <v>-3.7007559502982956</v>
      </c>
      <c r="P77" s="118">
        <f t="shared" si="34"/>
        <v>10.345030739328909</v>
      </c>
      <c r="Q77" s="120">
        <f>SUM($D$66:D77)</f>
        <v>1432.29924295</v>
      </c>
      <c r="R77" s="119">
        <f t="shared" si="9"/>
        <v>-8.8131109851719245</v>
      </c>
      <c r="S77" s="126">
        <f>SUM(G$66:G77)</f>
        <v>3461.99075705</v>
      </c>
      <c r="T77" s="118">
        <f t="shared" si="10"/>
        <v>3.2773222227330923</v>
      </c>
      <c r="U77" s="122">
        <f>SUM($K$66:K77)</f>
        <v>731.41826306000007</v>
      </c>
      <c r="V77" s="119">
        <f t="shared" si="11"/>
        <v>-3.6880392465180822</v>
      </c>
      <c r="W77" s="78">
        <f>SUM($N$66:N77)</f>
        <v>3637.5917369399995</v>
      </c>
      <c r="X77" s="115">
        <f t="shared" si="12"/>
        <v>-1.5545747838555557</v>
      </c>
      <c r="Y77"/>
      <c r="Z77" s="406"/>
    </row>
    <row r="78" spans="1:26" s="104" customFormat="1" ht="12" customHeight="1">
      <c r="A78" s="671">
        <v>2006</v>
      </c>
      <c r="B78" s="95" t="s">
        <v>21</v>
      </c>
      <c r="C78" s="81">
        <f>datos!D212</f>
        <v>409.18</v>
      </c>
      <c r="D78" s="81">
        <v>134.18830600000001</v>
      </c>
      <c r="E78" s="96">
        <f t="shared" si="30"/>
        <v>24.924277606865996</v>
      </c>
      <c r="F78" s="97">
        <f t="shared" si="21"/>
        <v>37.294808073227358</v>
      </c>
      <c r="G78" s="81">
        <f t="shared" si="26"/>
        <v>274.991694</v>
      </c>
      <c r="H78" s="98">
        <f t="shared" si="31"/>
        <v>3.4369989560258496</v>
      </c>
      <c r="I78" s="99">
        <f t="shared" ref="I78:I83" si="35">((G78/G66)-1)*100</f>
        <v>9.8812360218155213</v>
      </c>
      <c r="J78" s="100">
        <f>datos!G212</f>
        <v>415.74</v>
      </c>
      <c r="K78" s="81">
        <v>78.882314059999999</v>
      </c>
      <c r="L78" s="96">
        <f t="shared" si="32"/>
        <v>33.71298284095883</v>
      </c>
      <c r="M78" s="97">
        <f t="shared" si="8"/>
        <v>62.20764800928027</v>
      </c>
      <c r="N78" s="81">
        <f t="shared" si="28"/>
        <v>336.85768594000001</v>
      </c>
      <c r="O78" s="98">
        <f t="shared" si="33"/>
        <v>12.463497071852681</v>
      </c>
      <c r="P78" s="99">
        <f t="shared" si="34"/>
        <v>28.871903957878775</v>
      </c>
      <c r="Q78" s="101">
        <f>D78</f>
        <v>134.18830600000001</v>
      </c>
      <c r="R78" s="100">
        <f t="shared" si="9"/>
        <v>37.294808073227358</v>
      </c>
      <c r="S78" s="123">
        <f>G78</f>
        <v>274.991694</v>
      </c>
      <c r="T78" s="99">
        <f t="shared" si="10"/>
        <v>9.8812360218155213</v>
      </c>
      <c r="U78" s="103">
        <f>K78</f>
        <v>78.882314059999999</v>
      </c>
      <c r="V78" s="100">
        <f t="shared" si="11"/>
        <v>62.20764800928027</v>
      </c>
      <c r="W78" s="92">
        <f>N78</f>
        <v>336.85768594000001</v>
      </c>
      <c r="X78" s="96">
        <f t="shared" si="12"/>
        <v>28.871903957878775</v>
      </c>
      <c r="Y78"/>
      <c r="Z78" s="406"/>
    </row>
    <row r="79" spans="1:26" s="104" customFormat="1" ht="12" customHeight="1">
      <c r="A79" s="672"/>
      <c r="B79" s="105" t="s">
        <v>22</v>
      </c>
      <c r="C79" s="48">
        <f>datos!D213</f>
        <v>460.66</v>
      </c>
      <c r="D79" s="48">
        <v>139.92701844000001</v>
      </c>
      <c r="E79" s="106">
        <f t="shared" si="30"/>
        <v>4.2766114358728125</v>
      </c>
      <c r="F79" s="107">
        <f t="shared" si="21"/>
        <v>13.544816142844219</v>
      </c>
      <c r="G79" s="48">
        <f t="shared" si="26"/>
        <v>320.73298155999998</v>
      </c>
      <c r="H79" s="108">
        <f t="shared" si="31"/>
        <v>16.633697874525623</v>
      </c>
      <c r="I79" s="109">
        <f t="shared" si="35"/>
        <v>16.298220492337446</v>
      </c>
      <c r="J79" s="110">
        <f>datos!G213</f>
        <v>426.9</v>
      </c>
      <c r="K79" s="48">
        <v>82.066715400000007</v>
      </c>
      <c r="L79" s="106">
        <f t="shared" si="32"/>
        <v>4.0369015259591245</v>
      </c>
      <c r="M79" s="107">
        <f t="shared" si="8"/>
        <v>45.323431264101742</v>
      </c>
      <c r="N79" s="48">
        <f t="shared" si="28"/>
        <v>344.83328459999996</v>
      </c>
      <c r="O79" s="108">
        <f t="shared" si="33"/>
        <v>2.3676463363880407</v>
      </c>
      <c r="P79" s="109">
        <f t="shared" si="34"/>
        <v>9.9286657217721341</v>
      </c>
      <c r="Q79" s="111">
        <f>SUM($D$78:D79)</f>
        <v>274.11532443999999</v>
      </c>
      <c r="R79" s="110">
        <f t="shared" si="9"/>
        <v>24.049572365202533</v>
      </c>
      <c r="S79" s="125">
        <f>SUM(G$78:G79)</f>
        <v>595.72467555999992</v>
      </c>
      <c r="T79" s="109">
        <f t="shared" si="10"/>
        <v>13.245394927803634</v>
      </c>
      <c r="U79" s="113">
        <f>SUM($K$78:K79)</f>
        <v>160.94902946000002</v>
      </c>
      <c r="V79" s="110">
        <f t="shared" si="11"/>
        <v>53.135702758765092</v>
      </c>
      <c r="W79" s="59">
        <f>SUM($N$78:N79)</f>
        <v>681.69097053999997</v>
      </c>
      <c r="X79" s="106">
        <f t="shared" si="12"/>
        <v>18.538917531535958</v>
      </c>
      <c r="Y79"/>
      <c r="Z79" s="406"/>
    </row>
    <row r="80" spans="1:26" s="104" customFormat="1" ht="12" customHeight="1">
      <c r="A80" s="672"/>
      <c r="B80" s="114" t="s">
        <v>23</v>
      </c>
      <c r="C80" s="67">
        <f>datos!D214</f>
        <v>480.52</v>
      </c>
      <c r="D80" s="67">
        <v>130.32490842000001</v>
      </c>
      <c r="E80" s="115">
        <f t="shared" si="30"/>
        <v>-6.8622272717954953</v>
      </c>
      <c r="F80" s="116">
        <f t="shared" si="21"/>
        <v>2.7426248846155188</v>
      </c>
      <c r="G80" s="67">
        <f t="shared" si="26"/>
        <v>350.19509157999994</v>
      </c>
      <c r="H80" s="117">
        <f t="shared" si="31"/>
        <v>9.1858685304830203</v>
      </c>
      <c r="I80" s="118">
        <f t="shared" si="35"/>
        <v>8.7515107879555742</v>
      </c>
      <c r="J80" s="119">
        <f>datos!G214</f>
        <v>481.62</v>
      </c>
      <c r="K80" s="67">
        <v>99.368804760000003</v>
      </c>
      <c r="L80" s="115">
        <f t="shared" si="32"/>
        <v>21.082955831323535</v>
      </c>
      <c r="M80" s="116">
        <f t="shared" si="8"/>
        <v>50.496042710375292</v>
      </c>
      <c r="N80" s="67">
        <f t="shared" si="28"/>
        <v>382.25119524000002</v>
      </c>
      <c r="O80" s="117">
        <f t="shared" si="33"/>
        <v>10.851014768891609</v>
      </c>
      <c r="P80" s="118">
        <f t="shared" si="34"/>
        <v>30.020739065165316</v>
      </c>
      <c r="Q80" s="120">
        <f>SUM($D$78:D80)</f>
        <v>404.44023286000004</v>
      </c>
      <c r="R80" s="119">
        <f t="shared" si="9"/>
        <v>16.279135278638869</v>
      </c>
      <c r="S80" s="126">
        <f>SUM(G$78:G80)</f>
        <v>945.91976713999986</v>
      </c>
      <c r="T80" s="118">
        <f t="shared" si="10"/>
        <v>11.539040552735624</v>
      </c>
      <c r="U80" s="122">
        <f>SUM($K$78:K80)</f>
        <v>260.31783422000001</v>
      </c>
      <c r="V80" s="119">
        <f t="shared" si="11"/>
        <v>52.117234533734425</v>
      </c>
      <c r="W80" s="78">
        <f>SUM($N$78:N80)</f>
        <v>1063.9421657799999</v>
      </c>
      <c r="X80" s="115">
        <f t="shared" si="12"/>
        <v>22.423032957522771</v>
      </c>
      <c r="Y80"/>
      <c r="Z80" s="406"/>
    </row>
    <row r="81" spans="1:26" s="104" customFormat="1" ht="12" customHeight="1">
      <c r="A81" s="672"/>
      <c r="B81" s="95" t="s">
        <v>24</v>
      </c>
      <c r="C81" s="81">
        <f>datos!D215</f>
        <v>388.7</v>
      </c>
      <c r="D81" s="81">
        <v>105.91421805</v>
      </c>
      <c r="E81" s="96">
        <f t="shared" si="30"/>
        <v>-18.730640723975277</v>
      </c>
      <c r="F81" s="97">
        <f t="shared" si="21"/>
        <v>-32.485741799879243</v>
      </c>
      <c r="G81" s="81">
        <f t="shared" si="26"/>
        <v>282.78578195</v>
      </c>
      <c r="H81" s="98">
        <f t="shared" si="31"/>
        <v>-19.249073231113723</v>
      </c>
      <c r="I81" s="99">
        <f t="shared" si="35"/>
        <v>-8.7090410355915466</v>
      </c>
      <c r="J81" s="100">
        <f>datos!G215</f>
        <v>364.54</v>
      </c>
      <c r="K81" s="81">
        <v>71.867753789999995</v>
      </c>
      <c r="L81" s="96">
        <f t="shared" si="32"/>
        <v>-27.675738916676895</v>
      </c>
      <c r="M81" s="97">
        <f t="shared" si="8"/>
        <v>-8.503085291613532</v>
      </c>
      <c r="N81" s="81">
        <f t="shared" si="28"/>
        <v>292.67224621000003</v>
      </c>
      <c r="O81" s="98">
        <f t="shared" si="33"/>
        <v>-23.434576567839638</v>
      </c>
      <c r="P81" s="99">
        <f t="shared" si="34"/>
        <v>-17.254886229667001</v>
      </c>
      <c r="Q81" s="101">
        <f>SUM($D$78:D81)</f>
        <v>510.35445091000003</v>
      </c>
      <c r="R81" s="100">
        <f t="shared" si="9"/>
        <v>1.1213166326289103</v>
      </c>
      <c r="S81" s="123">
        <f>SUM(G$78:G81)</f>
        <v>1228.7055490899997</v>
      </c>
      <c r="T81" s="99">
        <f t="shared" si="10"/>
        <v>6.1218907862339744</v>
      </c>
      <c r="U81" s="103">
        <f>SUM($K$78:K81)</f>
        <v>332.18558801</v>
      </c>
      <c r="V81" s="100">
        <f t="shared" si="11"/>
        <v>33.046458069755012</v>
      </c>
      <c r="W81" s="92">
        <f>SUM($N$78:N81)</f>
        <v>1356.61441199</v>
      </c>
      <c r="X81" s="96">
        <f t="shared" si="12"/>
        <v>10.945672714162891</v>
      </c>
      <c r="Y81"/>
      <c r="Z81" s="406"/>
    </row>
    <row r="82" spans="1:26" s="104" customFormat="1" ht="12" customHeight="1">
      <c r="A82" s="672"/>
      <c r="B82" s="105" t="s">
        <v>25</v>
      </c>
      <c r="C82" s="48">
        <f>datos!D216</f>
        <v>498.14</v>
      </c>
      <c r="D82" s="48">
        <v>148.14681572000001</v>
      </c>
      <c r="E82" s="106">
        <f t="shared" si="30"/>
        <v>39.874342130404841</v>
      </c>
      <c r="F82" s="107">
        <f t="shared" ref="F82:F113" si="36">((D82/D70)-1)*100</f>
        <v>-6.8298379455628</v>
      </c>
      <c r="G82" s="48">
        <f t="shared" si="26"/>
        <v>349.99318427999998</v>
      </c>
      <c r="H82" s="108">
        <f t="shared" si="31"/>
        <v>23.766188620431805</v>
      </c>
      <c r="I82" s="109">
        <f t="shared" si="35"/>
        <v>20.287749172607604</v>
      </c>
      <c r="J82" s="110">
        <f>datos!G216</f>
        <v>481.27</v>
      </c>
      <c r="K82" s="48">
        <v>109.60780819</v>
      </c>
      <c r="L82" s="106">
        <f t="shared" si="32"/>
        <v>52.513195988116898</v>
      </c>
      <c r="M82" s="107">
        <f t="shared" si="8"/>
        <v>81.140951184734462</v>
      </c>
      <c r="N82" s="48">
        <f t="shared" si="28"/>
        <v>371.66219180999997</v>
      </c>
      <c r="O82" s="108">
        <f t="shared" si="33"/>
        <v>26.989216306941046</v>
      </c>
      <c r="P82" s="109">
        <f t="shared" ref="P82:P89" si="37">((N82/N70)-1)*100</f>
        <v>13.066784984379387</v>
      </c>
      <c r="Q82" s="111">
        <f>SUM($D$78:D82)</f>
        <v>658.50126663000003</v>
      </c>
      <c r="R82" s="110">
        <f t="shared" si="9"/>
        <v>-0.78358512395303448</v>
      </c>
      <c r="S82" s="125">
        <f>SUM(G$78:G82)</f>
        <v>1578.6987333699997</v>
      </c>
      <c r="T82" s="109">
        <f t="shared" si="10"/>
        <v>8.9668511835703679</v>
      </c>
      <c r="U82" s="113">
        <f>SUM($K$78:K82)</f>
        <v>441.79339620000002</v>
      </c>
      <c r="V82" s="110">
        <f t="shared" si="11"/>
        <v>42.42851184898602</v>
      </c>
      <c r="W82" s="59">
        <f>SUM($N$78:N82)</f>
        <v>1728.2766038</v>
      </c>
      <c r="X82" s="106">
        <f t="shared" si="12"/>
        <v>11.395069243085976</v>
      </c>
      <c r="Y82"/>
      <c r="Z82" s="406"/>
    </row>
    <row r="83" spans="1:26" s="104" customFormat="1" ht="12" customHeight="1">
      <c r="A83" s="672"/>
      <c r="B83" s="114" t="s">
        <v>26</v>
      </c>
      <c r="C83" s="67">
        <f>datos!D217</f>
        <v>589.58000000000004</v>
      </c>
      <c r="D83" s="67">
        <v>158.61956698</v>
      </c>
      <c r="E83" s="115">
        <f t="shared" si="30"/>
        <v>7.0691706798434728</v>
      </c>
      <c r="F83" s="116">
        <f t="shared" si="36"/>
        <v>-1.8776913229342829</v>
      </c>
      <c r="G83" s="67">
        <f t="shared" si="26"/>
        <v>430.96043302000004</v>
      </c>
      <c r="H83" s="117">
        <f t="shared" si="31"/>
        <v>23.133950138647563</v>
      </c>
      <c r="I83" s="118">
        <f t="shared" si="35"/>
        <v>45.415402383249372</v>
      </c>
      <c r="J83" s="119">
        <f>datos!G217</f>
        <v>465.13</v>
      </c>
      <c r="K83" s="67">
        <v>97.909916690000003</v>
      </c>
      <c r="L83" s="115">
        <f t="shared" si="32"/>
        <v>-10.672498331252323</v>
      </c>
      <c r="M83" s="116">
        <f t="shared" ref="M83:M115" si="38">((K83/K71)-1)*100</f>
        <v>45.776140477813797</v>
      </c>
      <c r="N83" s="67">
        <f t="shared" si="28"/>
        <v>367.22008331000001</v>
      </c>
      <c r="O83" s="117">
        <f t="shared" si="33"/>
        <v>-1.1952005336800187</v>
      </c>
      <c r="P83" s="118">
        <f t="shared" si="37"/>
        <v>10.122384315811072</v>
      </c>
      <c r="Q83" s="120">
        <f>SUM($D$78:D83)</f>
        <v>817.12083361000009</v>
      </c>
      <c r="R83" s="119">
        <f t="shared" ref="R83:R115" si="39">((Q83/Q71)-1)*100</f>
        <v>-0.99787749128458225</v>
      </c>
      <c r="S83" s="126">
        <f>SUM(G$78:G83)</f>
        <v>2009.6591663899997</v>
      </c>
      <c r="T83" s="118">
        <f t="shared" ref="T83:T115" si="40">((S83/S71)-1)*100</f>
        <v>15.156609937100862</v>
      </c>
      <c r="U83" s="122">
        <f>SUM($K$78:K83)</f>
        <v>539.70331289000001</v>
      </c>
      <c r="V83" s="119">
        <f t="shared" ref="V83:V115" si="41">((U83/U71)-1)*100</f>
        <v>43.024355645891241</v>
      </c>
      <c r="W83" s="78">
        <f>SUM($N$78:N83)</f>
        <v>2095.49668711</v>
      </c>
      <c r="X83" s="115">
        <f t="shared" ref="X83:X115" si="42">((W83/W71)-1)*100</f>
        <v>11.169919201781987</v>
      </c>
      <c r="Y83"/>
      <c r="Z83" s="406"/>
    </row>
    <row r="84" spans="1:26" s="104" customFormat="1" ht="12" customHeight="1">
      <c r="A84" s="672"/>
      <c r="B84" s="95" t="s">
        <v>27</v>
      </c>
      <c r="C84" s="81">
        <f>datos!D218</f>
        <v>387.69</v>
      </c>
      <c r="D84" s="81">
        <v>85.652395409999997</v>
      </c>
      <c r="E84" s="96">
        <f t="shared" si="30"/>
        <v>-46.001368531790455</v>
      </c>
      <c r="F84" s="97">
        <f t="shared" si="36"/>
        <v>-15.870038577622992</v>
      </c>
      <c r="G84" s="81">
        <f t="shared" si="26"/>
        <v>302.03760459</v>
      </c>
      <c r="H84" s="98">
        <f t="shared" si="31"/>
        <v>-29.915235495416582</v>
      </c>
      <c r="I84" s="99">
        <f t="shared" ref="I84:I89" si="43">((G84/G72)-1)*100</f>
        <v>-5.0913632812713434</v>
      </c>
      <c r="J84" s="100">
        <f>datos!G218</f>
        <v>360.79</v>
      </c>
      <c r="K84" s="81">
        <v>76.715951880000006</v>
      </c>
      <c r="L84" s="96">
        <f t="shared" si="32"/>
        <v>-21.646392445725205</v>
      </c>
      <c r="M84" s="97">
        <f t="shared" si="38"/>
        <v>58.481422520770266</v>
      </c>
      <c r="N84" s="81">
        <f t="shared" si="28"/>
        <v>284.07404812000004</v>
      </c>
      <c r="O84" s="98">
        <f t="shared" si="33"/>
        <v>-22.642017408347925</v>
      </c>
      <c r="P84" s="99">
        <f t="shared" si="37"/>
        <v>4.1429867840208079</v>
      </c>
      <c r="Q84" s="101">
        <f>SUM($D$78:D84)</f>
        <v>902.77322902000014</v>
      </c>
      <c r="R84" s="100">
        <f t="shared" si="39"/>
        <v>-2.6309488799345915</v>
      </c>
      <c r="S84" s="123">
        <f>SUM(G$78:G84)</f>
        <v>2311.6967709799997</v>
      </c>
      <c r="T84" s="99">
        <f t="shared" si="40"/>
        <v>12.033733628625033</v>
      </c>
      <c r="U84" s="103">
        <f>SUM($K$78:K84)</f>
        <v>616.41926477000004</v>
      </c>
      <c r="V84" s="100">
        <f t="shared" si="41"/>
        <v>44.781761448963643</v>
      </c>
      <c r="W84" s="92">
        <f>SUM($N$78:N84)</f>
        <v>2379.5707352300001</v>
      </c>
      <c r="X84" s="96">
        <f t="shared" si="42"/>
        <v>10.281594527165261</v>
      </c>
      <c r="Y84"/>
      <c r="Z84" s="406"/>
    </row>
    <row r="85" spans="1:26" s="104" customFormat="1" ht="12" customHeight="1">
      <c r="A85" s="672"/>
      <c r="B85" s="105" t="s">
        <v>28</v>
      </c>
      <c r="C85" s="48">
        <f>datos!D219</f>
        <v>335.64</v>
      </c>
      <c r="D85" s="48">
        <v>68.636933290000002</v>
      </c>
      <c r="E85" s="106">
        <f t="shared" si="30"/>
        <v>-19.86571658451647</v>
      </c>
      <c r="F85" s="107">
        <f t="shared" si="36"/>
        <v>30.776322968318137</v>
      </c>
      <c r="G85" s="48">
        <f t="shared" si="26"/>
        <v>267.00306670999998</v>
      </c>
      <c r="H85" s="108">
        <f t="shared" si="31"/>
        <v>-11.599396018107589</v>
      </c>
      <c r="I85" s="109">
        <f t="shared" si="43"/>
        <v>17.052302190980928</v>
      </c>
      <c r="J85" s="110">
        <f>datos!G219</f>
        <v>308.94</v>
      </c>
      <c r="K85" s="48">
        <v>49.423012620000002</v>
      </c>
      <c r="L85" s="106">
        <f t="shared" si="32"/>
        <v>-35.576615542347625</v>
      </c>
      <c r="M85" s="107">
        <f t="shared" si="38"/>
        <v>51.205944672541627</v>
      </c>
      <c r="N85" s="48">
        <f t="shared" si="28"/>
        <v>259.51698737999999</v>
      </c>
      <c r="O85" s="108">
        <f t="shared" si="33"/>
        <v>-8.6445984427364948</v>
      </c>
      <c r="P85" s="109">
        <f t="shared" si="37"/>
        <v>15.20565363442261</v>
      </c>
      <c r="Q85" s="111">
        <f>SUM($D$78:D85)</f>
        <v>971.41016231000015</v>
      </c>
      <c r="R85" s="110">
        <f t="shared" si="39"/>
        <v>-0.84117364192102251</v>
      </c>
      <c r="S85" s="125">
        <f>SUM(G$78:G85)</f>
        <v>2578.6998376899996</v>
      </c>
      <c r="T85" s="109">
        <f t="shared" si="40"/>
        <v>12.533303717293688</v>
      </c>
      <c r="U85" s="113">
        <f>SUM($K$78:K85)</f>
        <v>665.84227739000005</v>
      </c>
      <c r="V85" s="110">
        <f t="shared" si="41"/>
        <v>45.2397899604005</v>
      </c>
      <c r="W85" s="59">
        <f>SUM($N$78:N85)</f>
        <v>2639.0877226100001</v>
      </c>
      <c r="X85" s="106">
        <f t="shared" si="42"/>
        <v>10.747066634547743</v>
      </c>
      <c r="Y85"/>
      <c r="Z85" s="406"/>
    </row>
    <row r="86" spans="1:26" s="104" customFormat="1" ht="12" customHeight="1">
      <c r="A86" s="672"/>
      <c r="B86" s="114" t="s">
        <v>29</v>
      </c>
      <c r="C86" s="67">
        <f>datos!D220</f>
        <v>541.42999999999995</v>
      </c>
      <c r="D86" s="67">
        <v>158.16532670000001</v>
      </c>
      <c r="E86" s="115">
        <f t="shared" si="30"/>
        <v>130.43763629667259</v>
      </c>
      <c r="F86" s="116">
        <f t="shared" si="36"/>
        <v>17.650133541343592</v>
      </c>
      <c r="G86" s="67">
        <f t="shared" si="26"/>
        <v>383.26467329999991</v>
      </c>
      <c r="H86" s="117">
        <f t="shared" si="31"/>
        <v>43.543172751747882</v>
      </c>
      <c r="I86" s="118">
        <f t="shared" si="43"/>
        <v>24.861034423122931</v>
      </c>
      <c r="J86" s="119">
        <f>datos!G220</f>
        <v>444.74</v>
      </c>
      <c r="K86" s="67">
        <v>84.215092580000004</v>
      </c>
      <c r="L86" s="115">
        <f t="shared" si="32"/>
        <v>70.396517969284417</v>
      </c>
      <c r="M86" s="116">
        <f t="shared" si="38"/>
        <v>10.082293803709641</v>
      </c>
      <c r="N86" s="67">
        <f t="shared" si="28"/>
        <v>360.52490741999998</v>
      </c>
      <c r="O86" s="117">
        <f t="shared" si="33"/>
        <v>38.921506087036327</v>
      </c>
      <c r="P86" s="118">
        <f t="shared" si="37"/>
        <v>13.964634308832347</v>
      </c>
      <c r="Q86" s="120">
        <f>SUM($D$78:D86)</f>
        <v>1129.5754890100002</v>
      </c>
      <c r="R86" s="119">
        <f t="shared" si="39"/>
        <v>1.3901731687341767</v>
      </c>
      <c r="S86" s="126">
        <f>SUM(G$78:G86)</f>
        <v>2961.9645109899993</v>
      </c>
      <c r="T86" s="118">
        <f t="shared" si="40"/>
        <v>13.98956820487367</v>
      </c>
      <c r="U86" s="122">
        <f>SUM($K$78:K86)</f>
        <v>750.05736997000008</v>
      </c>
      <c r="V86" s="119">
        <f t="shared" si="41"/>
        <v>40.211955597628005</v>
      </c>
      <c r="W86" s="78">
        <f>SUM($N$78:N86)</f>
        <v>2999.6126300300002</v>
      </c>
      <c r="X86" s="115">
        <f t="shared" si="42"/>
        <v>11.12414892560416</v>
      </c>
      <c r="Y86"/>
      <c r="Z86" s="406"/>
    </row>
    <row r="87" spans="1:26" s="104" customFormat="1" ht="12" customHeight="1">
      <c r="A87" s="672"/>
      <c r="B87" s="95" t="s">
        <v>30</v>
      </c>
      <c r="C87" s="81">
        <f>datos!D221</f>
        <v>512.6</v>
      </c>
      <c r="D87" s="81">
        <v>157.01139208000001</v>
      </c>
      <c r="E87" s="96">
        <f t="shared" si="30"/>
        <v>-0.72957496062884264</v>
      </c>
      <c r="F87" s="97">
        <f t="shared" si="36"/>
        <v>51.550501465261014</v>
      </c>
      <c r="G87" s="81">
        <f t="shared" si="26"/>
        <v>355.58860792000002</v>
      </c>
      <c r="H87" s="98">
        <f t="shared" si="31"/>
        <v>-7.2211365429801777</v>
      </c>
      <c r="I87" s="99">
        <f t="shared" si="43"/>
        <v>28.358987920629765</v>
      </c>
      <c r="J87" s="100">
        <f>datos!G221</f>
        <v>487.05</v>
      </c>
      <c r="K87" s="81">
        <v>86.298378540000002</v>
      </c>
      <c r="L87" s="96">
        <f t="shared" si="32"/>
        <v>2.47376793894869</v>
      </c>
      <c r="M87" s="97">
        <f t="shared" si="38"/>
        <v>47.326966803259694</v>
      </c>
      <c r="N87" s="81">
        <f t="shared" si="28"/>
        <v>400.75162146000002</v>
      </c>
      <c r="O87" s="98">
        <f t="shared" si="33"/>
        <v>11.15781828442084</v>
      </c>
      <c r="P87" s="99">
        <f t="shared" si="37"/>
        <v>22.294498244761463</v>
      </c>
      <c r="Q87" s="101">
        <f>SUM($D$78:D87)</f>
        <v>1286.5868810900001</v>
      </c>
      <c r="R87" s="100">
        <f t="shared" si="39"/>
        <v>5.6579040882934528</v>
      </c>
      <c r="S87" s="123">
        <f>SUM(G$78:G87)</f>
        <v>3317.5531189099993</v>
      </c>
      <c r="T87" s="99">
        <f t="shared" si="40"/>
        <v>15.373933164122144</v>
      </c>
      <c r="U87" s="103">
        <f>SUM($K$78:K87)</f>
        <v>836.35574851000013</v>
      </c>
      <c r="V87" s="100">
        <f t="shared" si="41"/>
        <v>40.914153530311069</v>
      </c>
      <c r="W87" s="92">
        <f>SUM($N$78:N87)</f>
        <v>3400.3642514900002</v>
      </c>
      <c r="X87" s="96">
        <f t="shared" si="42"/>
        <v>12.333405920714302</v>
      </c>
      <c r="Y87"/>
      <c r="Z87" s="406"/>
    </row>
    <row r="88" spans="1:26" s="104" customFormat="1" ht="12" customHeight="1">
      <c r="A88" s="672"/>
      <c r="B88" s="105" t="s">
        <v>31</v>
      </c>
      <c r="C88" s="48">
        <f>datos!D222</f>
        <v>522.86</v>
      </c>
      <c r="D88" s="48">
        <v>162.42265892</v>
      </c>
      <c r="E88" s="106">
        <f t="shared" si="30"/>
        <v>3.4464167015619163</v>
      </c>
      <c r="F88" s="107">
        <f t="shared" si="36"/>
        <v>51.524359278309916</v>
      </c>
      <c r="G88" s="48">
        <f t="shared" si="26"/>
        <v>360.43734108000001</v>
      </c>
      <c r="H88" s="108">
        <f t="shared" si="31"/>
        <v>1.3635794432117709</v>
      </c>
      <c r="I88" s="109">
        <f t="shared" si="43"/>
        <v>12.405689681265608</v>
      </c>
      <c r="J88" s="110">
        <f>datos!G222</f>
        <v>627.1</v>
      </c>
      <c r="K88" s="48">
        <v>88.180725039999999</v>
      </c>
      <c r="L88" s="106">
        <f t="shared" si="32"/>
        <v>2.1812072623444756</v>
      </c>
      <c r="M88" s="107">
        <f t="shared" si="38"/>
        <v>11.758337192342871</v>
      </c>
      <c r="N88" s="48">
        <f t="shared" si="28"/>
        <v>538.91927496000005</v>
      </c>
      <c r="O88" s="108">
        <f t="shared" si="33"/>
        <v>34.477128999911201</v>
      </c>
      <c r="P88" s="109">
        <f t="shared" si="37"/>
        <v>73.265348995698815</v>
      </c>
      <c r="Q88" s="111">
        <f>SUM($D$78:D88)</f>
        <v>1449.0095400100001</v>
      </c>
      <c r="R88" s="110">
        <f t="shared" si="39"/>
        <v>9.368824462031089</v>
      </c>
      <c r="S88" s="125">
        <f>SUM(G$78:G88)</f>
        <v>3677.9904599899992</v>
      </c>
      <c r="T88" s="109">
        <f t="shared" si="40"/>
        <v>15.076139337408767</v>
      </c>
      <c r="U88" s="113">
        <f>SUM($K$78:K88)</f>
        <v>924.5364735500001</v>
      </c>
      <c r="V88" s="110">
        <f t="shared" si="41"/>
        <v>37.492977599206512</v>
      </c>
      <c r="W88" s="59">
        <f>SUM($N$78:N88)</f>
        <v>3939.2835264500004</v>
      </c>
      <c r="X88" s="106">
        <f t="shared" si="42"/>
        <v>18.010971682176734</v>
      </c>
      <c r="Y88"/>
      <c r="Z88" s="406"/>
    </row>
    <row r="89" spans="1:26" s="104" customFormat="1" ht="12" customHeight="1">
      <c r="A89" s="673"/>
      <c r="B89" s="127" t="s">
        <v>32</v>
      </c>
      <c r="C89" s="67">
        <f>datos!D223</f>
        <v>368.75</v>
      </c>
      <c r="D89" s="67">
        <v>109.16480418</v>
      </c>
      <c r="E89" s="115">
        <f t="shared" si="30"/>
        <v>-32.789670538660332</v>
      </c>
      <c r="F89" s="116">
        <f t="shared" si="36"/>
        <v>1.6283363937948936</v>
      </c>
      <c r="G89" s="67">
        <f t="shared" si="26"/>
        <v>259.58519581999997</v>
      </c>
      <c r="H89" s="117">
        <f t="shared" si="31"/>
        <v>-27.98049307483257</v>
      </c>
      <c r="I89" s="118">
        <f t="shared" si="43"/>
        <v>-2.3580922082937383</v>
      </c>
      <c r="J89" s="119">
        <f>datos!G223</f>
        <v>386.81</v>
      </c>
      <c r="K89" s="67">
        <v>63.408487319999999</v>
      </c>
      <c r="L89" s="115">
        <f t="shared" si="32"/>
        <v>-28.092576590590479</v>
      </c>
      <c r="M89" s="116">
        <f t="shared" si="38"/>
        <v>7.4833830374361421</v>
      </c>
      <c r="N89" s="67">
        <f t="shared" si="28"/>
        <v>323.40151268</v>
      </c>
      <c r="O89" s="117">
        <f t="shared" si="33"/>
        <v>-39.990731876494181</v>
      </c>
      <c r="P89" s="118">
        <f t="shared" si="37"/>
        <v>7.9710114757427952</v>
      </c>
      <c r="Q89" s="120">
        <f>SUM($D$78:D89)</f>
        <v>1558.1743441900001</v>
      </c>
      <c r="R89" s="119">
        <f t="shared" si="39"/>
        <v>8.7883242178320664</v>
      </c>
      <c r="S89" s="126">
        <f>SUM(G$78:G89)</f>
        <v>3937.5756558099993</v>
      </c>
      <c r="T89" s="118">
        <f t="shared" si="40"/>
        <v>13.737324335471367</v>
      </c>
      <c r="U89" s="122">
        <f>SUM($K$78:K89)</f>
        <v>987.94496087000005</v>
      </c>
      <c r="V89" s="119">
        <f t="shared" si="41"/>
        <v>35.072503759583661</v>
      </c>
      <c r="W89" s="78">
        <f>SUM($N$78:N89)</f>
        <v>4262.6850391300004</v>
      </c>
      <c r="X89" s="115">
        <f t="shared" si="42"/>
        <v>17.184262209585931</v>
      </c>
      <c r="Y89"/>
      <c r="Z89" s="406"/>
    </row>
    <row r="90" spans="1:26" s="104" customFormat="1" ht="12" customHeight="1">
      <c r="A90" s="671">
        <v>2007</v>
      </c>
      <c r="B90" s="95" t="s">
        <v>21</v>
      </c>
      <c r="C90" s="81">
        <f>datos!D224</f>
        <v>457.33</v>
      </c>
      <c r="D90" s="81">
        <v>136.18481045999999</v>
      </c>
      <c r="E90" s="96">
        <f t="shared" si="30"/>
        <v>24.751573076105338</v>
      </c>
      <c r="F90" s="97">
        <f t="shared" si="36"/>
        <v>1.4878378895400779</v>
      </c>
      <c r="G90" s="81">
        <f t="shared" si="26"/>
        <v>321.14518953999999</v>
      </c>
      <c r="H90" s="98">
        <f t="shared" si="31"/>
        <v>23.714755198399917</v>
      </c>
      <c r="I90" s="99">
        <f t="shared" ref="I90:I97" si="44">((G90/G78)-1)*100</f>
        <v>16.783596212909615</v>
      </c>
      <c r="J90" s="100">
        <f>datos!G224</f>
        <v>480.56</v>
      </c>
      <c r="K90" s="81">
        <v>105.32848987</v>
      </c>
      <c r="L90" s="96">
        <f t="shared" si="32"/>
        <v>66.111027595477424</v>
      </c>
      <c r="M90" s="97">
        <f t="shared" si="38"/>
        <v>33.526115613043928</v>
      </c>
      <c r="N90" s="81">
        <f t="shared" si="28"/>
        <v>375.23151013</v>
      </c>
      <c r="O90" s="98">
        <f t="shared" si="33"/>
        <v>16.026516703799352</v>
      </c>
      <c r="P90" s="99">
        <f t="shared" ref="P90:P97" si="45">((N90/N78)-1)*100</f>
        <v>11.391702131693382</v>
      </c>
      <c r="Q90" s="101">
        <f>D90</f>
        <v>136.18481045999999</v>
      </c>
      <c r="R90" s="100">
        <f t="shared" si="39"/>
        <v>1.4878378895400779</v>
      </c>
      <c r="S90" s="123">
        <f>G90</f>
        <v>321.14518953999999</v>
      </c>
      <c r="T90" s="99">
        <f t="shared" si="40"/>
        <v>16.783596212909615</v>
      </c>
      <c r="U90" s="103">
        <f>K90</f>
        <v>105.32848987</v>
      </c>
      <c r="V90" s="100">
        <f t="shared" si="41"/>
        <v>33.526115613043928</v>
      </c>
      <c r="W90" s="92">
        <f>N90</f>
        <v>375.23151013</v>
      </c>
      <c r="X90" s="96">
        <f t="shared" si="42"/>
        <v>11.391702131693382</v>
      </c>
      <c r="Y90"/>
      <c r="Z90" s="406"/>
    </row>
    <row r="91" spans="1:26" s="104" customFormat="1" ht="12" customHeight="1">
      <c r="A91" s="672"/>
      <c r="B91" s="105" t="s">
        <v>22</v>
      </c>
      <c r="C91" s="48">
        <f>datos!D225</f>
        <v>490.06</v>
      </c>
      <c r="D91" s="48">
        <v>134.4360111</v>
      </c>
      <c r="E91" s="106">
        <f t="shared" si="30"/>
        <v>-1.2841368681962173</v>
      </c>
      <c r="F91" s="107">
        <f t="shared" si="36"/>
        <v>-3.9241937698790696</v>
      </c>
      <c r="G91" s="48">
        <f t="shared" si="26"/>
        <v>355.62398889999997</v>
      </c>
      <c r="H91" s="108">
        <f t="shared" si="31"/>
        <v>10.736202964580134</v>
      </c>
      <c r="I91" s="109">
        <f t="shared" si="44"/>
        <v>10.878521806611552</v>
      </c>
      <c r="J91" s="110">
        <f>datos!G225</f>
        <v>489.36</v>
      </c>
      <c r="K91" s="48">
        <v>85.496807149999995</v>
      </c>
      <c r="L91" s="106">
        <f t="shared" si="32"/>
        <v>-18.828412658794345</v>
      </c>
      <c r="M91" s="107">
        <f t="shared" si="38"/>
        <v>4.1796381557144491</v>
      </c>
      <c r="N91" s="48">
        <f t="shared" si="28"/>
        <v>403.86319285000002</v>
      </c>
      <c r="O91" s="108">
        <f t="shared" si="33"/>
        <v>7.6304046827198713</v>
      </c>
      <c r="P91" s="109">
        <f t="shared" si="45"/>
        <v>17.118390505276658</v>
      </c>
      <c r="Q91" s="111">
        <f>SUM($D$90:D91)</f>
        <v>270.62082155999997</v>
      </c>
      <c r="R91" s="110">
        <f t="shared" si="39"/>
        <v>-1.2748294489332457</v>
      </c>
      <c r="S91" s="125">
        <f>SUM(G$90:G91)</f>
        <v>676.76917843999991</v>
      </c>
      <c r="T91" s="109">
        <f t="shared" si="40"/>
        <v>13.60435553619055</v>
      </c>
      <c r="U91" s="113">
        <f>SUM($K$90:K91)</f>
        <v>190.82529701999999</v>
      </c>
      <c r="V91" s="110">
        <f t="shared" si="41"/>
        <v>18.562564595908306</v>
      </c>
      <c r="W91" s="59">
        <f>SUM($N$90:N91)</f>
        <v>779.09470297999997</v>
      </c>
      <c r="X91" s="106">
        <f t="shared" si="42"/>
        <v>14.288546665484203</v>
      </c>
      <c r="Y91"/>
      <c r="Z91" s="406"/>
    </row>
    <row r="92" spans="1:26" s="104" customFormat="1" ht="12" customHeight="1">
      <c r="A92" s="672"/>
      <c r="B92" s="114" t="s">
        <v>23</v>
      </c>
      <c r="C92" s="67">
        <f>datos!D226</f>
        <v>539.42999999999995</v>
      </c>
      <c r="D92" s="67">
        <v>153.03427232999999</v>
      </c>
      <c r="E92" s="115">
        <f t="shared" si="30"/>
        <v>13.834285231927712</v>
      </c>
      <c r="F92" s="116">
        <f t="shared" si="36"/>
        <v>17.425190767688225</v>
      </c>
      <c r="G92" s="67">
        <f t="shared" si="26"/>
        <v>386.39572766999993</v>
      </c>
      <c r="H92" s="117">
        <f t="shared" si="31"/>
        <v>8.6528861186169426</v>
      </c>
      <c r="I92" s="118">
        <f t="shared" si="44"/>
        <v>10.337276838082165</v>
      </c>
      <c r="J92" s="119">
        <f>datos!G226</f>
        <v>506.61</v>
      </c>
      <c r="K92" s="67">
        <v>97.099821059999996</v>
      </c>
      <c r="L92" s="115">
        <f t="shared" si="32"/>
        <v>13.571283299086346</v>
      </c>
      <c r="M92" s="116">
        <f t="shared" si="38"/>
        <v>-2.2833963893197251</v>
      </c>
      <c r="N92" s="67">
        <f t="shared" si="28"/>
        <v>409.51017894</v>
      </c>
      <c r="O92" s="117">
        <f t="shared" si="33"/>
        <v>1.3982423231367225</v>
      </c>
      <c r="P92" s="118">
        <f t="shared" si="45"/>
        <v>7.131170298338807</v>
      </c>
      <c r="Q92" s="120">
        <f>SUM($D$90:D92)</f>
        <v>423.65509388999999</v>
      </c>
      <c r="R92" s="119">
        <f t="shared" si="39"/>
        <v>4.7509766508940121</v>
      </c>
      <c r="S92" s="126">
        <f>SUM(G$90:G92)</f>
        <v>1063.1649061099997</v>
      </c>
      <c r="T92" s="118">
        <f t="shared" si="40"/>
        <v>12.394829143331254</v>
      </c>
      <c r="U92" s="122">
        <f>SUM($K$90:K92)</f>
        <v>287.92511808</v>
      </c>
      <c r="V92" s="119">
        <f t="shared" si="41"/>
        <v>10.605221859931625</v>
      </c>
      <c r="W92" s="78">
        <f>SUM($N$90:N92)</f>
        <v>1188.60488192</v>
      </c>
      <c r="X92" s="115">
        <f t="shared" si="42"/>
        <v>11.717057576020329</v>
      </c>
      <c r="Y92"/>
      <c r="Z92" s="406"/>
    </row>
    <row r="93" spans="1:26" s="104" customFormat="1" ht="12" customHeight="1">
      <c r="A93" s="672"/>
      <c r="B93" s="95" t="s">
        <v>24</v>
      </c>
      <c r="C93" s="81">
        <f>datos!D227</f>
        <v>387.73</v>
      </c>
      <c r="D93" s="81">
        <v>77.656670610000006</v>
      </c>
      <c r="E93" s="96">
        <f t="shared" si="30"/>
        <v>-49.255373043142427</v>
      </c>
      <c r="F93" s="97">
        <f t="shared" si="36"/>
        <v>-26.679654498001547</v>
      </c>
      <c r="G93" s="81">
        <f t="shared" si="26"/>
        <v>310.07332939000003</v>
      </c>
      <c r="H93" s="98">
        <f t="shared" si="31"/>
        <v>-19.752391865259654</v>
      </c>
      <c r="I93" s="99">
        <f t="shared" si="44"/>
        <v>9.6495471773134547</v>
      </c>
      <c r="J93" s="100">
        <f>datos!G227</f>
        <v>412.02</v>
      </c>
      <c r="K93" s="81">
        <v>73.26251431</v>
      </c>
      <c r="L93" s="96">
        <f t="shared" si="32"/>
        <v>-24.549279792462674</v>
      </c>
      <c r="M93" s="97">
        <f t="shared" si="38"/>
        <v>1.9407320341130241</v>
      </c>
      <c r="N93" s="81">
        <f t="shared" si="28"/>
        <v>338.75748568999995</v>
      </c>
      <c r="O93" s="98">
        <f t="shared" si="33"/>
        <v>-17.277395505318193</v>
      </c>
      <c r="P93" s="99">
        <f t="shared" si="45"/>
        <v>15.746364773833932</v>
      </c>
      <c r="Q93" s="101">
        <f>SUM($D$90:D93)</f>
        <v>501.31176449999998</v>
      </c>
      <c r="R93" s="100">
        <f t="shared" si="39"/>
        <v>-1.7718443316946164</v>
      </c>
      <c r="S93" s="123">
        <f>SUM(G$90:G93)</f>
        <v>1373.2382354999997</v>
      </c>
      <c r="T93" s="99">
        <f t="shared" si="40"/>
        <v>11.763004286669275</v>
      </c>
      <c r="U93" s="103">
        <f>SUM($K$90:K93)</f>
        <v>361.18763238999998</v>
      </c>
      <c r="V93" s="100">
        <f t="shared" si="41"/>
        <v>8.7306750885071125</v>
      </c>
      <c r="W93" s="92">
        <f>SUM($N$90:N93)</f>
        <v>1527.3623676100001</v>
      </c>
      <c r="X93" s="96">
        <f t="shared" si="42"/>
        <v>12.586329181740897</v>
      </c>
      <c r="Y93"/>
      <c r="Z93" s="406"/>
    </row>
    <row r="94" spans="1:26" s="104" customFormat="1" ht="12" customHeight="1">
      <c r="A94" s="672"/>
      <c r="B94" s="105" t="s">
        <v>25</v>
      </c>
      <c r="C94" s="48">
        <f>datos!D228</f>
        <v>523.16999999999996</v>
      </c>
      <c r="D94" s="48">
        <v>129.16394041000001</v>
      </c>
      <c r="E94" s="106">
        <f t="shared" si="30"/>
        <v>66.326909710918386</v>
      </c>
      <c r="F94" s="107">
        <f t="shared" si="36"/>
        <v>-12.813556077963872</v>
      </c>
      <c r="G94" s="48">
        <f t="shared" si="26"/>
        <v>394.00605958999995</v>
      </c>
      <c r="H94" s="108">
        <f t="shared" si="31"/>
        <v>27.068671260801057</v>
      </c>
      <c r="I94" s="109">
        <f t="shared" si="44"/>
        <v>12.575352117368377</v>
      </c>
      <c r="J94" s="110">
        <f>datos!G228</f>
        <v>467.57</v>
      </c>
      <c r="K94" s="48">
        <v>73.507579620000001</v>
      </c>
      <c r="L94" s="106">
        <f t="shared" si="32"/>
        <v>0.33450300239907804</v>
      </c>
      <c r="M94" s="107">
        <f t="shared" si="38"/>
        <v>-32.935818320006859</v>
      </c>
      <c r="N94" s="48">
        <f t="shared" si="28"/>
        <v>394.06242037999999</v>
      </c>
      <c r="O94" s="108">
        <f t="shared" si="33"/>
        <v>16.325819214696292</v>
      </c>
      <c r="P94" s="109">
        <f t="shared" si="45"/>
        <v>6.0270398936492775</v>
      </c>
      <c r="Q94" s="111">
        <f>SUM($D$90:D94)</f>
        <v>630.47570490999999</v>
      </c>
      <c r="R94" s="110">
        <f t="shared" si="39"/>
        <v>-4.255961702765731</v>
      </c>
      <c r="S94" s="125">
        <f>SUM(G$90:G94)</f>
        <v>1767.2442950899997</v>
      </c>
      <c r="T94" s="109">
        <f t="shared" si="40"/>
        <v>11.943099575275994</v>
      </c>
      <c r="U94" s="113">
        <f>SUM($K$90:K94)</f>
        <v>434.69521200999998</v>
      </c>
      <c r="V94" s="110">
        <f t="shared" si="41"/>
        <v>-1.6066750320520184</v>
      </c>
      <c r="W94" s="59">
        <f>SUM($N$90:N94)</f>
        <v>1921.4247879900001</v>
      </c>
      <c r="X94" s="106">
        <f t="shared" si="42"/>
        <v>11.175768031883383</v>
      </c>
      <c r="Y94"/>
      <c r="Z94" s="406"/>
    </row>
    <row r="95" spans="1:26" s="104" customFormat="1" ht="12" customHeight="1">
      <c r="A95" s="672"/>
      <c r="B95" s="105" t="s">
        <v>26</v>
      </c>
      <c r="C95" s="67">
        <f>datos!D229</f>
        <v>523.67999999999995</v>
      </c>
      <c r="D95" s="48">
        <v>148.27067896</v>
      </c>
      <c r="E95" s="106">
        <f t="shared" si="30"/>
        <v>14.792625936736069</v>
      </c>
      <c r="F95" s="107">
        <f t="shared" si="36"/>
        <v>-6.5243451467150155</v>
      </c>
      <c r="G95" s="67">
        <f t="shared" si="26"/>
        <v>375.40932103999995</v>
      </c>
      <c r="H95" s="108">
        <f t="shared" si="31"/>
        <v>-4.7199118128669504</v>
      </c>
      <c r="I95" s="109">
        <f t="shared" si="44"/>
        <v>-12.890072434427424</v>
      </c>
      <c r="J95" s="119">
        <f>datos!G229</f>
        <v>458.19</v>
      </c>
      <c r="K95" s="67">
        <v>74.397948630000002</v>
      </c>
      <c r="L95" s="106">
        <f t="shared" si="32"/>
        <v>1.2112614979336689</v>
      </c>
      <c r="M95" s="107">
        <f t="shared" si="38"/>
        <v>-24.013878118641465</v>
      </c>
      <c r="N95" s="67">
        <f t="shared" si="28"/>
        <v>383.79205136999997</v>
      </c>
      <c r="O95" s="108">
        <f t="shared" si="33"/>
        <v>-2.6062797361129153</v>
      </c>
      <c r="P95" s="109">
        <f t="shared" si="45"/>
        <v>4.5128163772051089</v>
      </c>
      <c r="Q95" s="111">
        <f>SUM($D$90:D95)</f>
        <v>778.74638387000005</v>
      </c>
      <c r="R95" s="110">
        <f t="shared" si="39"/>
        <v>-4.6963004933387342</v>
      </c>
      <c r="S95" s="126">
        <f>SUM(G$90:G95)</f>
        <v>2142.6536161299996</v>
      </c>
      <c r="T95" s="109">
        <f t="shared" si="40"/>
        <v>6.6177614574764565</v>
      </c>
      <c r="U95" s="113">
        <f>SUM($K$90:K95)</f>
        <v>509.09316063999995</v>
      </c>
      <c r="V95" s="110">
        <f t="shared" si="41"/>
        <v>-5.6716628412171506</v>
      </c>
      <c r="W95" s="78">
        <f>SUM($N$90:N95)</f>
        <v>2305.21683936</v>
      </c>
      <c r="X95" s="106">
        <f t="shared" si="42"/>
        <v>10.008135710261378</v>
      </c>
      <c r="Y95"/>
      <c r="Z95" s="406"/>
    </row>
    <row r="96" spans="1:26" s="104" customFormat="1" ht="12" customHeight="1">
      <c r="A96" s="672"/>
      <c r="B96" s="95" t="s">
        <v>27</v>
      </c>
      <c r="C96" s="81">
        <f>datos!D230</f>
        <v>432.38</v>
      </c>
      <c r="D96" s="81">
        <v>119.6007003</v>
      </c>
      <c r="E96" s="96">
        <f t="shared" si="30"/>
        <v>-19.336242918085301</v>
      </c>
      <c r="F96" s="97">
        <f t="shared" si="36"/>
        <v>39.634974278882225</v>
      </c>
      <c r="G96" s="81">
        <f t="shared" si="26"/>
        <v>312.77929970000002</v>
      </c>
      <c r="H96" s="98">
        <f t="shared" si="31"/>
        <v>-16.68312900875647</v>
      </c>
      <c r="I96" s="99">
        <f t="shared" si="44"/>
        <v>3.5564098465756588</v>
      </c>
      <c r="J96" s="100">
        <f>datos!G230</f>
        <v>396.28</v>
      </c>
      <c r="K96" s="81">
        <v>72.495508259999994</v>
      </c>
      <c r="L96" s="96">
        <f t="shared" si="32"/>
        <v>-2.5571140132657821</v>
      </c>
      <c r="M96" s="97">
        <f t="shared" si="38"/>
        <v>-5.50138988903075</v>
      </c>
      <c r="N96" s="81">
        <f t="shared" si="28"/>
        <v>323.78449173999996</v>
      </c>
      <c r="O96" s="98">
        <f t="shared" si="33"/>
        <v>-15.635435756367166</v>
      </c>
      <c r="P96" s="99">
        <f t="shared" si="45"/>
        <v>13.978905810933217</v>
      </c>
      <c r="Q96" s="101">
        <f>SUM($D$90:D96)</f>
        <v>898.34708417000002</v>
      </c>
      <c r="R96" s="100">
        <f t="shared" si="39"/>
        <v>-0.49028313066005191</v>
      </c>
      <c r="S96" s="123">
        <f>SUM(G$90:G96)</f>
        <v>2455.4329158299997</v>
      </c>
      <c r="T96" s="99">
        <f t="shared" si="40"/>
        <v>6.2177767713481602</v>
      </c>
      <c r="U96" s="103">
        <f>SUM($K$90:K96)</f>
        <v>581.5886688999999</v>
      </c>
      <c r="V96" s="100">
        <f t="shared" si="41"/>
        <v>-5.650471661199008</v>
      </c>
      <c r="W96" s="92">
        <f>SUM($N$90:N96)</f>
        <v>2629.0013310999998</v>
      </c>
      <c r="X96" s="96">
        <f t="shared" si="42"/>
        <v>10.482167736269909</v>
      </c>
      <c r="Y96"/>
      <c r="Z96" s="406"/>
    </row>
    <row r="97" spans="1:26" s="104" customFormat="1" ht="12" customHeight="1">
      <c r="A97" s="672"/>
      <c r="B97" s="105" t="s">
        <v>28</v>
      </c>
      <c r="C97" s="48">
        <f>datos!D231</f>
        <v>425.33</v>
      </c>
      <c r="D97" s="48">
        <v>69.144732829999995</v>
      </c>
      <c r="E97" s="106">
        <f t="shared" si="30"/>
        <v>-42.187016751105098</v>
      </c>
      <c r="F97" s="107">
        <f t="shared" si="36"/>
        <v>0.73983424908345974</v>
      </c>
      <c r="G97" s="48">
        <f t="shared" si="26"/>
        <v>356.18526716999997</v>
      </c>
      <c r="H97" s="108">
        <f t="shared" si="31"/>
        <v>13.87750644356338</v>
      </c>
      <c r="I97" s="109">
        <f t="shared" si="44"/>
        <v>33.401189566434255</v>
      </c>
      <c r="J97" s="110">
        <f>datos!G231</f>
        <v>323.72000000000003</v>
      </c>
      <c r="K97" s="48">
        <v>43.849720529999999</v>
      </c>
      <c r="L97" s="106">
        <f t="shared" si="32"/>
        <v>-39.513879435487112</v>
      </c>
      <c r="M97" s="107">
        <f t="shared" si="38"/>
        <v>-11.276714620477545</v>
      </c>
      <c r="N97" s="48">
        <f t="shared" si="28"/>
        <v>279.87027947000001</v>
      </c>
      <c r="O97" s="108">
        <f t="shared" si="33"/>
        <v>-13.562790495000975</v>
      </c>
      <c r="P97" s="109">
        <f t="shared" si="45"/>
        <v>7.8427590792727431</v>
      </c>
      <c r="Q97" s="111">
        <f>SUM($D$90:D97)</f>
        <v>967.49181699999997</v>
      </c>
      <c r="R97" s="110">
        <f t="shared" si="39"/>
        <v>-0.4033667200559643</v>
      </c>
      <c r="S97" s="125">
        <f>SUM(G$90:G97)</f>
        <v>2811.6181829999996</v>
      </c>
      <c r="T97" s="109">
        <f t="shared" si="40"/>
        <v>9.0323946162981237</v>
      </c>
      <c r="U97" s="113">
        <f>SUM($K$90:K97)</f>
        <v>625.43838942999992</v>
      </c>
      <c r="V97" s="110">
        <f t="shared" si="41"/>
        <v>-6.068086892646285</v>
      </c>
      <c r="W97" s="59">
        <f>SUM($N$90:N97)</f>
        <v>2908.8716105699996</v>
      </c>
      <c r="X97" s="106">
        <f t="shared" si="42"/>
        <v>10.222619189527693</v>
      </c>
      <c r="Y97"/>
      <c r="Z97" s="406"/>
    </row>
    <row r="98" spans="1:26" s="104" customFormat="1" ht="12" customHeight="1">
      <c r="A98" s="672"/>
      <c r="B98" s="114" t="s">
        <v>29</v>
      </c>
      <c r="C98" s="67">
        <f>datos!D232</f>
        <v>579.94000000000005</v>
      </c>
      <c r="D98" s="67">
        <v>148.47945361999999</v>
      </c>
      <c r="E98" s="115">
        <f t="shared" si="30"/>
        <v>114.73718610650101</v>
      </c>
      <c r="F98" s="116">
        <f t="shared" si="36"/>
        <v>-6.1238915520161363</v>
      </c>
      <c r="G98" s="67">
        <f t="shared" si="26"/>
        <v>431.4605463800001</v>
      </c>
      <c r="H98" s="117">
        <f t="shared" si="31"/>
        <v>21.133743068062593</v>
      </c>
      <c r="I98" s="118">
        <f t="shared" ref="I98:I103" si="46">((G98/G86)-1)*100</f>
        <v>12.575088819176127</v>
      </c>
      <c r="J98" s="119">
        <f>datos!G232</f>
        <v>479.04</v>
      </c>
      <c r="K98" s="67">
        <v>78.115390160000004</v>
      </c>
      <c r="L98" s="115">
        <f t="shared" si="32"/>
        <v>78.143416231255074</v>
      </c>
      <c r="M98" s="116">
        <f t="shared" si="38"/>
        <v>-7.2430038763011462</v>
      </c>
      <c r="N98" s="67">
        <f t="shared" si="28"/>
        <v>400.92460984000002</v>
      </c>
      <c r="O98" s="117">
        <f t="shared" si="33"/>
        <v>43.253728334157081</v>
      </c>
      <c r="P98" s="118">
        <f t="shared" ref="P98:P103" si="47">((N98/N86)-1)*100</f>
        <v>11.20580065025456</v>
      </c>
      <c r="Q98" s="120">
        <f>SUM($D$90:D98)</f>
        <v>1115.97127062</v>
      </c>
      <c r="R98" s="119">
        <f t="shared" si="39"/>
        <v>-1.2043655800218711</v>
      </c>
      <c r="S98" s="126">
        <f>SUM(G$90:G98)</f>
        <v>3243.0787293799995</v>
      </c>
      <c r="T98" s="118">
        <f t="shared" si="40"/>
        <v>9.4908030581379634</v>
      </c>
      <c r="U98" s="122">
        <f>SUM($K$90:K98)</f>
        <v>703.55377958999998</v>
      </c>
      <c r="V98" s="119">
        <f t="shared" si="41"/>
        <v>-6.2000044585736269</v>
      </c>
      <c r="W98" s="78">
        <f>SUM($N$90:N98)</f>
        <v>3309.7962204099995</v>
      </c>
      <c r="X98" s="115">
        <f t="shared" si="42"/>
        <v>10.340788249611311</v>
      </c>
      <c r="Y98"/>
      <c r="Z98" s="406"/>
    </row>
    <row r="99" spans="1:26" s="104" customFormat="1" ht="12" customHeight="1">
      <c r="A99" s="672"/>
      <c r="B99" s="95" t="s">
        <v>30</v>
      </c>
      <c r="C99" s="81">
        <f>datos!D233</f>
        <v>510.01</v>
      </c>
      <c r="D99" s="81">
        <v>103.67968691</v>
      </c>
      <c r="E99" s="96">
        <f t="shared" si="30"/>
        <v>-30.172367703248014</v>
      </c>
      <c r="F99" s="97">
        <f t="shared" si="36"/>
        <v>-33.966774298024561</v>
      </c>
      <c r="G99" s="81">
        <f t="shared" si="26"/>
        <v>406.33031309</v>
      </c>
      <c r="H99" s="98">
        <f t="shared" si="31"/>
        <v>-5.8244568364003158</v>
      </c>
      <c r="I99" s="99">
        <f t="shared" si="46"/>
        <v>14.269778063704397</v>
      </c>
      <c r="J99" s="100">
        <f>datos!G233</f>
        <v>456.52</v>
      </c>
      <c r="K99" s="81">
        <v>84.079258690000003</v>
      </c>
      <c r="L99" s="96">
        <f t="shared" si="32"/>
        <v>7.6346908308138728</v>
      </c>
      <c r="M99" s="97">
        <f t="shared" si="38"/>
        <v>-2.5714502259986505</v>
      </c>
      <c r="N99" s="81">
        <f t="shared" si="28"/>
        <v>372.44074130999996</v>
      </c>
      <c r="O99" s="98">
        <f t="shared" si="33"/>
        <v>-7.1045448024174229</v>
      </c>
      <c r="P99" s="99">
        <f t="shared" si="47"/>
        <v>-7.0644455652753564</v>
      </c>
      <c r="Q99" s="101">
        <f>SUM($D$90:D99)</f>
        <v>1219.6509575300001</v>
      </c>
      <c r="R99" s="100">
        <f t="shared" si="39"/>
        <v>-5.2025964622996685</v>
      </c>
      <c r="S99" s="123">
        <f>SUM(G$90:G99)</f>
        <v>3649.4090424699993</v>
      </c>
      <c r="T99" s="99">
        <f t="shared" si="40"/>
        <v>10.003032707100502</v>
      </c>
      <c r="U99" s="103">
        <f>SUM($K$90:K99)</f>
        <v>787.63303827999994</v>
      </c>
      <c r="V99" s="100">
        <f t="shared" si="41"/>
        <v>-5.8255963824965118</v>
      </c>
      <c r="W99" s="92">
        <f>SUM($N$90:N99)</f>
        <v>3682.2369617199993</v>
      </c>
      <c r="X99" s="96">
        <f t="shared" si="42"/>
        <v>8.2894857545477763</v>
      </c>
      <c r="Y99"/>
      <c r="Z99" s="406"/>
    </row>
    <row r="100" spans="1:26" s="104" customFormat="1" ht="12" customHeight="1">
      <c r="A100" s="672"/>
      <c r="B100" s="105" t="s">
        <v>31</v>
      </c>
      <c r="C100" s="48">
        <f>datos!D234</f>
        <v>531.97</v>
      </c>
      <c r="D100" s="48">
        <v>148.34592339</v>
      </c>
      <c r="E100" s="106">
        <f t="shared" si="30"/>
        <v>43.08099089725539</v>
      </c>
      <c r="F100" s="107">
        <f t="shared" si="36"/>
        <v>-8.6667313683944762</v>
      </c>
      <c r="G100" s="48">
        <f t="shared" si="26"/>
        <v>383.62407661000003</v>
      </c>
      <c r="H100" s="108">
        <f t="shared" si="31"/>
        <v>-5.5881227042420161</v>
      </c>
      <c r="I100" s="109">
        <f t="shared" si="46"/>
        <v>6.432944894256587</v>
      </c>
      <c r="J100" s="110">
        <f>datos!G234</f>
        <v>420.51</v>
      </c>
      <c r="K100" s="48">
        <v>74.246392279999995</v>
      </c>
      <c r="L100" s="106">
        <f t="shared" si="32"/>
        <v>-11.694758687459128</v>
      </c>
      <c r="M100" s="107">
        <f t="shared" si="38"/>
        <v>-15.802016544635123</v>
      </c>
      <c r="N100" s="48">
        <f t="shared" si="28"/>
        <v>346.26360771999998</v>
      </c>
      <c r="O100" s="108">
        <f t="shared" si="33"/>
        <v>-7.0285365392427686</v>
      </c>
      <c r="P100" s="109">
        <f t="shared" si="47"/>
        <v>-35.748520454069762</v>
      </c>
      <c r="Q100" s="111">
        <f>SUM($D$90:D100)</f>
        <v>1367.9968809200002</v>
      </c>
      <c r="R100" s="110">
        <f t="shared" si="39"/>
        <v>-5.5908989453196334</v>
      </c>
      <c r="S100" s="125">
        <f>SUM(G$90:G100)</f>
        <v>4033.0331190799993</v>
      </c>
      <c r="T100" s="109">
        <f t="shared" si="40"/>
        <v>9.6531696575136152</v>
      </c>
      <c r="U100" s="113">
        <f>SUM($K$90:K100)</f>
        <v>861.87943055999995</v>
      </c>
      <c r="V100" s="110">
        <f t="shared" si="41"/>
        <v>-6.7771304629456131</v>
      </c>
      <c r="W100" s="59">
        <f>SUM($N$90:N100)</f>
        <v>4028.5005694399993</v>
      </c>
      <c r="X100" s="106">
        <f t="shared" si="42"/>
        <v>2.2648037997508474</v>
      </c>
      <c r="Y100"/>
      <c r="Z100" s="406"/>
    </row>
    <row r="101" spans="1:26" s="104" customFormat="1" ht="12" customHeight="1">
      <c r="A101" s="673"/>
      <c r="B101" s="127" t="s">
        <v>32</v>
      </c>
      <c r="C101" s="67">
        <f>datos!D235</f>
        <v>327.8</v>
      </c>
      <c r="D101" s="67">
        <v>58.978974669999999</v>
      </c>
      <c r="E101" s="115">
        <f t="shared" si="30"/>
        <v>-60.242267989431127</v>
      </c>
      <c r="F101" s="116">
        <f t="shared" si="36"/>
        <v>-45.972536557890429</v>
      </c>
      <c r="G101" s="67">
        <f t="shared" si="26"/>
        <v>268.82102533</v>
      </c>
      <c r="H101" s="117">
        <f t="shared" si="31"/>
        <v>-29.925924434797956</v>
      </c>
      <c r="I101" s="118">
        <f t="shared" si="46"/>
        <v>3.557918424748796</v>
      </c>
      <c r="J101" s="119">
        <f>datos!G235</f>
        <v>384.9</v>
      </c>
      <c r="K101" s="67">
        <v>62.012808479999997</v>
      </c>
      <c r="L101" s="115">
        <f t="shared" si="32"/>
        <v>-16.477007736435702</v>
      </c>
      <c r="M101" s="116">
        <f t="shared" si="38"/>
        <v>-2.2010915241622353</v>
      </c>
      <c r="N101" s="67">
        <f t="shared" si="28"/>
        <v>322.88719151999999</v>
      </c>
      <c r="O101" s="117">
        <f t="shared" si="33"/>
        <v>-6.7510462199374182</v>
      </c>
      <c r="P101" s="118">
        <f t="shared" si="47"/>
        <v>-0.15903486527872879</v>
      </c>
      <c r="Q101" s="120">
        <f>SUM($D$90:D101)</f>
        <v>1426.9758555900003</v>
      </c>
      <c r="R101" s="119">
        <f t="shared" si="39"/>
        <v>-8.4200134015299692</v>
      </c>
      <c r="S101" s="126">
        <f>SUM(G$90:G101)</f>
        <v>4301.8541444099992</v>
      </c>
      <c r="T101" s="118">
        <f t="shared" si="40"/>
        <v>9.2513394139487115</v>
      </c>
      <c r="U101" s="122">
        <f>SUM($K$90:K101)</f>
        <v>923.89223903999994</v>
      </c>
      <c r="V101" s="119">
        <f t="shared" si="41"/>
        <v>-6.4834301876082527</v>
      </c>
      <c r="W101" s="78">
        <f>SUM($N$90:N101)</f>
        <v>4351.3877609599995</v>
      </c>
      <c r="X101" s="115">
        <f t="shared" si="42"/>
        <v>2.0809119373291329</v>
      </c>
      <c r="Y101"/>
      <c r="Z101" s="406"/>
    </row>
    <row r="102" spans="1:26" s="104" customFormat="1" ht="12" customHeight="1">
      <c r="A102" s="671">
        <v>2008</v>
      </c>
      <c r="B102" s="95" t="s">
        <v>21</v>
      </c>
      <c r="C102" s="81">
        <f>datos!D236</f>
        <v>538.66058699999996</v>
      </c>
      <c r="D102" s="81">
        <v>143.13212942999999</v>
      </c>
      <c r="E102" s="96">
        <f t="shared" si="30"/>
        <v>142.68331253782372</v>
      </c>
      <c r="F102" s="97">
        <f t="shared" si="36"/>
        <v>5.101390490270985</v>
      </c>
      <c r="G102" s="81">
        <f t="shared" ref="G102:G115" si="48">C102-D102</f>
        <v>395.52845757</v>
      </c>
      <c r="H102" s="98">
        <f t="shared" si="31"/>
        <v>47.134494812842931</v>
      </c>
      <c r="I102" s="99">
        <f t="shared" si="46"/>
        <v>23.16188143329958</v>
      </c>
      <c r="J102" s="100">
        <f>datos!G236</f>
        <v>430.34</v>
      </c>
      <c r="K102" s="81">
        <v>73.634709009999995</v>
      </c>
      <c r="L102" s="96">
        <f t="shared" si="32"/>
        <v>18.741129155194169</v>
      </c>
      <c r="M102" s="97">
        <f t="shared" si="38"/>
        <v>-30.09041608696521</v>
      </c>
      <c r="N102" s="81">
        <f t="shared" ref="N102:N115" si="49">J102-K102</f>
        <v>356.70529098999998</v>
      </c>
      <c r="O102" s="98">
        <f t="shared" si="33"/>
        <v>10.473657784565681</v>
      </c>
      <c r="P102" s="99">
        <f t="shared" si="47"/>
        <v>-4.9372770249442972</v>
      </c>
      <c r="Q102" s="101">
        <f>D102</f>
        <v>143.13212942999999</v>
      </c>
      <c r="R102" s="100">
        <f t="shared" si="39"/>
        <v>5.101390490270985</v>
      </c>
      <c r="S102" s="123">
        <f>G102</f>
        <v>395.52845757</v>
      </c>
      <c r="T102" s="99">
        <f t="shared" si="40"/>
        <v>23.16188143329958</v>
      </c>
      <c r="U102" s="103">
        <f>K102</f>
        <v>73.634709009999995</v>
      </c>
      <c r="V102" s="100">
        <f t="shared" si="41"/>
        <v>-30.09041608696521</v>
      </c>
      <c r="W102" s="92">
        <f>N102</f>
        <v>356.70529098999998</v>
      </c>
      <c r="X102" s="96">
        <f t="shared" si="42"/>
        <v>-4.9372770249442972</v>
      </c>
      <c r="Y102"/>
      <c r="Z102" s="406"/>
    </row>
    <row r="103" spans="1:26" s="104" customFormat="1" ht="12" customHeight="1">
      <c r="A103" s="672"/>
      <c r="B103" s="105" t="s">
        <v>22</v>
      </c>
      <c r="C103" s="48">
        <f>datos!D237</f>
        <v>557.69126500000004</v>
      </c>
      <c r="D103" s="48">
        <v>151.79056586999999</v>
      </c>
      <c r="E103" s="106">
        <f t="shared" ref="E103:E116" si="50">((D103/D102)-1)*100</f>
        <v>6.0492612486663822</v>
      </c>
      <c r="F103" s="107">
        <f t="shared" si="36"/>
        <v>12.909156280374035</v>
      </c>
      <c r="G103" s="48">
        <f t="shared" si="48"/>
        <v>405.90069913000002</v>
      </c>
      <c r="H103" s="108">
        <f t="shared" si="31"/>
        <v>2.6223755488350209</v>
      </c>
      <c r="I103" s="109">
        <f t="shared" si="46"/>
        <v>14.137603704832657</v>
      </c>
      <c r="J103" s="110">
        <f>datos!G237</f>
        <v>431.31</v>
      </c>
      <c r="K103" s="48">
        <v>81.924002139999999</v>
      </c>
      <c r="L103" s="106">
        <f t="shared" si="32"/>
        <v>11.257317699013747</v>
      </c>
      <c r="M103" s="107">
        <f t="shared" si="38"/>
        <v>-4.1788753628327679</v>
      </c>
      <c r="N103" s="48">
        <f t="shared" si="49"/>
        <v>349.38599785999997</v>
      </c>
      <c r="O103" s="108">
        <f t="shared" si="33"/>
        <v>-2.0519160536380143</v>
      </c>
      <c r="P103" s="109">
        <f t="shared" si="47"/>
        <v>-13.489022014005014</v>
      </c>
      <c r="Q103" s="111">
        <f>SUM($D$102:D103)</f>
        <v>294.92269529999999</v>
      </c>
      <c r="R103" s="110">
        <f t="shared" si="39"/>
        <v>8.9800458072336387</v>
      </c>
      <c r="S103" s="125">
        <f>SUM(G$102:G103)</f>
        <v>801.42915670000002</v>
      </c>
      <c r="T103" s="109">
        <f t="shared" si="40"/>
        <v>18.419866363794824</v>
      </c>
      <c r="U103" s="113">
        <f>SUM($K$102:K103)</f>
        <v>155.55871114999999</v>
      </c>
      <c r="V103" s="110">
        <f t="shared" si="41"/>
        <v>-18.481085275766031</v>
      </c>
      <c r="W103" s="59">
        <f>SUM($N$102:N103)</f>
        <v>706.09128884999996</v>
      </c>
      <c r="X103" s="106">
        <f t="shared" si="42"/>
        <v>-9.3702875723279178</v>
      </c>
      <c r="Y103"/>
      <c r="Z103" s="406"/>
    </row>
    <row r="104" spans="1:26" s="104" customFormat="1" ht="12" customHeight="1">
      <c r="A104" s="672"/>
      <c r="B104" s="114" t="s">
        <v>23</v>
      </c>
      <c r="C104" s="67">
        <f>datos!D238</f>
        <v>506.219382</v>
      </c>
      <c r="D104" s="67">
        <v>124.26786307</v>
      </c>
      <c r="E104" s="115">
        <f t="shared" si="50"/>
        <v>-18.132024636874743</v>
      </c>
      <c r="F104" s="116">
        <f t="shared" si="36"/>
        <v>-18.797364029652574</v>
      </c>
      <c r="G104" s="67">
        <f t="shared" si="48"/>
        <v>381.95151893000002</v>
      </c>
      <c r="H104" s="117">
        <f t="shared" si="31"/>
        <v>-5.9002559619464101</v>
      </c>
      <c r="I104" s="118">
        <f t="shared" ref="I104:I109" si="51">((G104/G92)-1)*100</f>
        <v>-1.150170258558203</v>
      </c>
      <c r="J104" s="119">
        <f>datos!G238</f>
        <v>428.22</v>
      </c>
      <c r="K104" s="67">
        <v>78.97453634</v>
      </c>
      <c r="L104" s="115">
        <f t="shared" si="32"/>
        <v>-3.6002462318181827</v>
      </c>
      <c r="M104" s="116">
        <f t="shared" si="38"/>
        <v>-18.666651001138312</v>
      </c>
      <c r="N104" s="67">
        <f t="shared" si="49"/>
        <v>349.24546366000004</v>
      </c>
      <c r="O104" s="117">
        <f t="shared" si="33"/>
        <v>-4.0223191788080204E-2</v>
      </c>
      <c r="P104" s="118">
        <f t="shared" ref="P104:P109" si="52">((N104/N92)-1)*100</f>
        <v>-14.716292385208263</v>
      </c>
      <c r="Q104" s="120">
        <f>SUM($D$102:D104)</f>
        <v>419.19055836999996</v>
      </c>
      <c r="R104" s="119">
        <f t="shared" si="39"/>
        <v>-1.0538137235661882</v>
      </c>
      <c r="S104" s="126">
        <f>SUM(G$102:G104)</f>
        <v>1183.38067563</v>
      </c>
      <c r="T104" s="118">
        <f t="shared" si="40"/>
        <v>11.307349295402936</v>
      </c>
      <c r="U104" s="122">
        <f>SUM($K$102:K104)</f>
        <v>234.53324749000001</v>
      </c>
      <c r="V104" s="119">
        <f t="shared" si="41"/>
        <v>-18.543665431497736</v>
      </c>
      <c r="W104" s="78">
        <f>SUM($N$102:N104)</f>
        <v>1055.33675251</v>
      </c>
      <c r="X104" s="115">
        <f t="shared" si="42"/>
        <v>-11.212147235566361</v>
      </c>
      <c r="Y104"/>
      <c r="Z104" s="406"/>
    </row>
    <row r="105" spans="1:26" s="104" customFormat="1" ht="12" customHeight="1">
      <c r="A105" s="672"/>
      <c r="B105" s="95" t="s">
        <v>24</v>
      </c>
      <c r="C105" s="81">
        <f>datos!D239</f>
        <v>647.36597700000004</v>
      </c>
      <c r="D105" s="81">
        <v>160.13921178000001</v>
      </c>
      <c r="E105" s="96">
        <f t="shared" si="50"/>
        <v>28.866150768033805</v>
      </c>
      <c r="F105" s="97">
        <f t="shared" si="36"/>
        <v>106.21436706221417</v>
      </c>
      <c r="G105" s="81">
        <f t="shared" si="48"/>
        <v>487.22676522000006</v>
      </c>
      <c r="H105" s="98">
        <f t="shared" si="31"/>
        <v>27.562463054190324</v>
      </c>
      <c r="I105" s="99">
        <f t="shared" si="51"/>
        <v>57.132755073940046</v>
      </c>
      <c r="J105" s="81">
        <f>datos!G239</f>
        <v>492</v>
      </c>
      <c r="K105" s="81">
        <v>86.343690269999996</v>
      </c>
      <c r="L105" s="96">
        <f t="shared" si="32"/>
        <v>9.3310505784730768</v>
      </c>
      <c r="M105" s="97">
        <f t="shared" si="38"/>
        <v>17.855210243875664</v>
      </c>
      <c r="N105" s="81">
        <f t="shared" si="49"/>
        <v>405.65630972999998</v>
      </c>
      <c r="O105" s="98">
        <f t="shared" si="33"/>
        <v>16.152205809297904</v>
      </c>
      <c r="P105" s="99">
        <f t="shared" si="52"/>
        <v>19.748293946549044</v>
      </c>
      <c r="Q105" s="101">
        <f>SUM($D$102:D105)</f>
        <v>579.32977014999994</v>
      </c>
      <c r="R105" s="100">
        <f t="shared" si="39"/>
        <v>15.562771747001358</v>
      </c>
      <c r="S105" s="123">
        <f>SUM(G$102:G105)</f>
        <v>1670.6074408500001</v>
      </c>
      <c r="T105" s="99">
        <f t="shared" si="40"/>
        <v>21.654596971058517</v>
      </c>
      <c r="U105" s="103">
        <f>SUM($K$102:K105)</f>
        <v>320.87693776000003</v>
      </c>
      <c r="V105" s="100">
        <f t="shared" si="41"/>
        <v>-11.160596602730187</v>
      </c>
      <c r="W105" s="92">
        <f>SUM($N$102:N105)</f>
        <v>1460.99306224</v>
      </c>
      <c r="X105" s="96">
        <f t="shared" si="42"/>
        <v>-4.3453542379634609</v>
      </c>
      <c r="Y105"/>
      <c r="Z105" s="406"/>
    </row>
    <row r="106" spans="1:26" s="104" customFormat="1" ht="12" customHeight="1">
      <c r="A106" s="672"/>
      <c r="B106" s="105" t="s">
        <v>25</v>
      </c>
      <c r="C106" s="48">
        <f>datos!D240</f>
        <v>576.89301999999998</v>
      </c>
      <c r="D106" s="48">
        <v>146.33788322999999</v>
      </c>
      <c r="E106" s="106">
        <f t="shared" si="50"/>
        <v>-8.6183317605936232</v>
      </c>
      <c r="F106" s="107">
        <f t="shared" si="36"/>
        <v>13.296236368668701</v>
      </c>
      <c r="G106" s="48">
        <f t="shared" si="48"/>
        <v>430.55513676999999</v>
      </c>
      <c r="H106" s="108">
        <f t="shared" si="31"/>
        <v>-11.631468649800226</v>
      </c>
      <c r="I106" s="109">
        <f t="shared" si="51"/>
        <v>9.2762728619028678</v>
      </c>
      <c r="J106" s="48">
        <f>datos!G240</f>
        <v>461.68</v>
      </c>
      <c r="K106" s="48">
        <v>63.62614353</v>
      </c>
      <c r="L106" s="106">
        <f t="shared" si="32"/>
        <v>-26.310604363748368</v>
      </c>
      <c r="M106" s="107">
        <f t="shared" si="38"/>
        <v>-13.44274446401641</v>
      </c>
      <c r="N106" s="48">
        <f t="shared" si="49"/>
        <v>398.05385647000003</v>
      </c>
      <c r="O106" s="108">
        <f t="shared" si="33"/>
        <v>-1.8741119212616342</v>
      </c>
      <c r="P106" s="109">
        <f t="shared" si="52"/>
        <v>1.0128943749954766</v>
      </c>
      <c r="Q106" s="111">
        <f>SUM($D$102:D106)</f>
        <v>725.66765337999993</v>
      </c>
      <c r="R106" s="110">
        <f t="shared" si="39"/>
        <v>15.098432458010191</v>
      </c>
      <c r="S106" s="125">
        <f>SUM(G$102:G106)</f>
        <v>2101.1625776199999</v>
      </c>
      <c r="T106" s="109">
        <f t="shared" si="40"/>
        <v>18.894857007474151</v>
      </c>
      <c r="U106" s="113">
        <f>SUM($K$102:K106)</f>
        <v>384.50308129000001</v>
      </c>
      <c r="V106" s="110">
        <f t="shared" si="41"/>
        <v>-11.546511057233666</v>
      </c>
      <c r="W106" s="59">
        <f>SUM($N$102:N106)</f>
        <v>1859.04691871</v>
      </c>
      <c r="X106" s="106">
        <f t="shared" si="42"/>
        <v>-3.2464382509217793</v>
      </c>
      <c r="Y106"/>
      <c r="Z106" s="406"/>
    </row>
    <row r="107" spans="1:26" s="104" customFormat="1" ht="12" customHeight="1">
      <c r="A107" s="672"/>
      <c r="B107" s="105" t="s">
        <v>26</v>
      </c>
      <c r="C107" s="67">
        <f>datos!D241</f>
        <v>556.14807199999996</v>
      </c>
      <c r="D107" s="48">
        <v>136.93893496000001</v>
      </c>
      <c r="E107" s="106">
        <f t="shared" si="50"/>
        <v>-6.4227717816770724</v>
      </c>
      <c r="F107" s="107">
        <f t="shared" si="36"/>
        <v>-7.6426061305465698</v>
      </c>
      <c r="G107" s="67">
        <f t="shared" si="48"/>
        <v>419.20913703999997</v>
      </c>
      <c r="H107" s="108">
        <f t="shared" si="31"/>
        <v>-2.6352025004548918</v>
      </c>
      <c r="I107" s="109">
        <f t="shared" si="51"/>
        <v>11.66721590147548</v>
      </c>
      <c r="J107" s="67">
        <f>datos!G241</f>
        <v>475.04</v>
      </c>
      <c r="K107" s="67">
        <v>61.633235990000003</v>
      </c>
      <c r="L107" s="106">
        <f t="shared" si="32"/>
        <v>-3.132214887517637</v>
      </c>
      <c r="M107" s="107">
        <f t="shared" si="38"/>
        <v>-17.157344893314431</v>
      </c>
      <c r="N107" s="67">
        <f t="shared" si="49"/>
        <v>413.40676401000002</v>
      </c>
      <c r="O107" s="108">
        <f t="shared" si="33"/>
        <v>3.8569925376811698</v>
      </c>
      <c r="P107" s="109">
        <f t="shared" si="52"/>
        <v>7.7163434037484935</v>
      </c>
      <c r="Q107" s="111">
        <f>SUM($D$102:D107)</f>
        <v>862.60658833999992</v>
      </c>
      <c r="R107" s="110">
        <f t="shared" si="39"/>
        <v>10.768615586149433</v>
      </c>
      <c r="S107" s="126">
        <f>SUM(G$102:G107)</f>
        <v>2520.3717146599997</v>
      </c>
      <c r="T107" s="109">
        <f t="shared" si="40"/>
        <v>17.628518939623273</v>
      </c>
      <c r="U107" s="113">
        <f>SUM($K$102:K107)</f>
        <v>446.13631728000001</v>
      </c>
      <c r="V107" s="110">
        <f t="shared" si="41"/>
        <v>-12.366468109855289</v>
      </c>
      <c r="W107" s="78">
        <f>SUM($N$102:N107)</f>
        <v>2272.45368272</v>
      </c>
      <c r="X107" s="106">
        <f t="shared" si="42"/>
        <v>-1.4212613789987838</v>
      </c>
      <c r="Y107"/>
      <c r="Z107" s="406"/>
    </row>
    <row r="108" spans="1:26" s="104" customFormat="1" ht="12" customHeight="1">
      <c r="A108" s="672"/>
      <c r="B108" s="95" t="s">
        <v>27</v>
      </c>
      <c r="C108" s="81">
        <f>datos!D242</f>
        <v>555.47382900000002</v>
      </c>
      <c r="D108" s="81">
        <v>134.99073239000001</v>
      </c>
      <c r="E108" s="96">
        <f t="shared" si="50"/>
        <v>-1.4226798029129406</v>
      </c>
      <c r="F108" s="97">
        <f t="shared" si="36"/>
        <v>12.867844461944177</v>
      </c>
      <c r="G108" s="81">
        <f t="shared" si="48"/>
        <v>420.48309661000002</v>
      </c>
      <c r="H108" s="98">
        <f t="shared" si="31"/>
        <v>0.30389594534969699</v>
      </c>
      <c r="I108" s="99">
        <f t="shared" si="51"/>
        <v>34.43443892012781</v>
      </c>
      <c r="J108" s="81">
        <f>datos!G242</f>
        <v>440.61</v>
      </c>
      <c r="K108" s="81">
        <v>51.522956319999999</v>
      </c>
      <c r="L108" s="96">
        <f t="shared" si="32"/>
        <v>-16.40394100293614</v>
      </c>
      <c r="M108" s="97">
        <f t="shared" si="38"/>
        <v>-28.929450173358916</v>
      </c>
      <c r="N108" s="81">
        <f t="shared" si="49"/>
        <v>389.08704368000002</v>
      </c>
      <c r="O108" s="98">
        <f t="shared" si="33"/>
        <v>-5.882758205042748</v>
      </c>
      <c r="P108" s="99">
        <f t="shared" si="52"/>
        <v>20.1685236958286</v>
      </c>
      <c r="Q108" s="101">
        <f>SUM($D$102:D108)</f>
        <v>997.59732072999986</v>
      </c>
      <c r="R108" s="100">
        <f t="shared" si="39"/>
        <v>11.048094696238596</v>
      </c>
      <c r="S108" s="123">
        <f>SUM(G$102:G108)</f>
        <v>2940.8548112699996</v>
      </c>
      <c r="T108" s="99">
        <f t="shared" si="40"/>
        <v>19.769299837536568</v>
      </c>
      <c r="U108" s="103">
        <f>SUM($K$102:K108)</f>
        <v>497.65927360000001</v>
      </c>
      <c r="V108" s="100">
        <f t="shared" si="41"/>
        <v>-14.431057513335244</v>
      </c>
      <c r="W108" s="92">
        <f>SUM($N$102:N108)</f>
        <v>2661.5407264</v>
      </c>
      <c r="X108" s="96">
        <f t="shared" si="42"/>
        <v>1.2377093505078429</v>
      </c>
      <c r="Y108"/>
      <c r="Z108" s="406"/>
    </row>
    <row r="109" spans="1:26" s="104" customFormat="1" ht="12" customHeight="1">
      <c r="A109" s="672"/>
      <c r="B109" s="105" t="s">
        <v>28</v>
      </c>
      <c r="C109" s="48">
        <f>datos!D243</f>
        <v>357.24752999999998</v>
      </c>
      <c r="D109" s="48">
        <v>43.1823549</v>
      </c>
      <c r="E109" s="106">
        <f t="shared" si="50"/>
        <v>-68.010874424147573</v>
      </c>
      <c r="F109" s="107">
        <f t="shared" si="36"/>
        <v>-37.547875112673282</v>
      </c>
      <c r="G109" s="48">
        <f t="shared" si="48"/>
        <v>314.06517509999998</v>
      </c>
      <c r="H109" s="108">
        <f t="shared" si="31"/>
        <v>-25.308489774727651</v>
      </c>
      <c r="I109" s="109">
        <f t="shared" si="51"/>
        <v>-11.825332475050665</v>
      </c>
      <c r="J109" s="48">
        <f>datos!G243</f>
        <v>265.38</v>
      </c>
      <c r="K109" s="48">
        <v>29.407819419999999</v>
      </c>
      <c r="L109" s="106">
        <f t="shared" si="32"/>
        <v>-42.922880361613537</v>
      </c>
      <c r="M109" s="107">
        <f t="shared" si="38"/>
        <v>-32.93499008760957</v>
      </c>
      <c r="N109" s="48">
        <f t="shared" si="49"/>
        <v>235.97218057999999</v>
      </c>
      <c r="O109" s="108">
        <f t="shared" si="33"/>
        <v>-39.352341741280782</v>
      </c>
      <c r="P109" s="109">
        <f t="shared" si="52"/>
        <v>-15.685159200587995</v>
      </c>
      <c r="Q109" s="111">
        <f>SUM($D$102:D109)</f>
        <v>1040.7796756299999</v>
      </c>
      <c r="R109" s="110">
        <f t="shared" si="39"/>
        <v>7.5750365369756878</v>
      </c>
      <c r="S109" s="125">
        <f>SUM(G$102:G109)</f>
        <v>3254.9199863699996</v>
      </c>
      <c r="T109" s="109">
        <f t="shared" si="40"/>
        <v>15.766785335589084</v>
      </c>
      <c r="U109" s="113">
        <f>SUM($K$102:K109)</f>
        <v>527.06709302000002</v>
      </c>
      <c r="V109" s="110">
        <f t="shared" si="41"/>
        <v>-15.72837518011193</v>
      </c>
      <c r="W109" s="59">
        <f>SUM($N$102:N109)</f>
        <v>2897.51290698</v>
      </c>
      <c r="X109" s="106">
        <f t="shared" si="42"/>
        <v>-0.39048487216573058</v>
      </c>
      <c r="Y109"/>
      <c r="Z109" s="406"/>
    </row>
    <row r="110" spans="1:26" s="104" customFormat="1" ht="12" customHeight="1">
      <c r="A110" s="672"/>
      <c r="B110" s="114" t="s">
        <v>29</v>
      </c>
      <c r="C110" s="67">
        <f>datos!D244</f>
        <v>576.93139399999995</v>
      </c>
      <c r="D110" s="67">
        <v>163.38782803000001</v>
      </c>
      <c r="E110" s="115">
        <f t="shared" si="50"/>
        <v>278.36710945562629</v>
      </c>
      <c r="F110" s="116">
        <f t="shared" si="36"/>
        <v>10.04069859265153</v>
      </c>
      <c r="G110" s="67">
        <f t="shared" si="48"/>
        <v>413.54356596999992</v>
      </c>
      <c r="H110" s="117">
        <f t="shared" si="31"/>
        <v>31.67444172641094</v>
      </c>
      <c r="I110" s="118">
        <f t="shared" ref="I110:I115" si="53">((G110/G98)-1)*100</f>
        <v>-4.1526347102476819</v>
      </c>
      <c r="J110" s="67">
        <f>datos!G244</f>
        <v>428.3</v>
      </c>
      <c r="K110" s="67">
        <v>61.017845119999997</v>
      </c>
      <c r="L110" s="115">
        <f t="shared" si="32"/>
        <v>107.48850585807901</v>
      </c>
      <c r="M110" s="116">
        <f t="shared" si="38"/>
        <v>-21.887549950118569</v>
      </c>
      <c r="N110" s="67">
        <f t="shared" si="49"/>
        <v>367.28215488000001</v>
      </c>
      <c r="O110" s="117">
        <f t="shared" si="33"/>
        <v>55.646379152513248</v>
      </c>
      <c r="P110" s="118">
        <f t="shared" ref="P110:P115" si="54">((N110/N98)-1)*100</f>
        <v>-8.391217234937498</v>
      </c>
      <c r="Q110" s="120">
        <f>SUM($D$102:D110)</f>
        <v>1204.16750366</v>
      </c>
      <c r="R110" s="119">
        <f t="shared" si="39"/>
        <v>7.9030917158826819</v>
      </c>
      <c r="S110" s="126">
        <f>SUM(G$102:G110)</f>
        <v>3668.4635523399993</v>
      </c>
      <c r="T110" s="118">
        <f t="shared" si="40"/>
        <v>13.116697387156041</v>
      </c>
      <c r="U110" s="122">
        <f>SUM($K$102:K110)</f>
        <v>588.08493813999996</v>
      </c>
      <c r="V110" s="119">
        <f t="shared" si="41"/>
        <v>-16.412226726617853</v>
      </c>
      <c r="W110" s="78">
        <f>SUM($N$102:N110)</f>
        <v>3264.7950618599998</v>
      </c>
      <c r="X110" s="115">
        <f t="shared" si="42"/>
        <v>-1.3596353235434289</v>
      </c>
      <c r="Y110"/>
      <c r="Z110" s="406"/>
    </row>
    <row r="111" spans="1:26" s="104" customFormat="1" ht="12" customHeight="1">
      <c r="A111" s="672"/>
      <c r="B111" s="95" t="s">
        <v>30</v>
      </c>
      <c r="C111" s="81">
        <f>datos!D245</f>
        <v>662.88703399999997</v>
      </c>
      <c r="D111" s="81">
        <v>199.36495438</v>
      </c>
      <c r="E111" s="96">
        <f t="shared" si="50"/>
        <v>22.019465454546673</v>
      </c>
      <c r="F111" s="97">
        <f t="shared" si="36"/>
        <v>92.289309817322646</v>
      </c>
      <c r="G111" s="81">
        <f t="shared" si="48"/>
        <v>463.52207962</v>
      </c>
      <c r="H111" s="98">
        <f t="shared" si="31"/>
        <v>12.085428903426765</v>
      </c>
      <c r="I111" s="99">
        <f t="shared" si="53"/>
        <v>14.075190722315689</v>
      </c>
      <c r="J111" s="81">
        <f>datos!G245</f>
        <v>458.91</v>
      </c>
      <c r="K111" s="81">
        <v>45.620987</v>
      </c>
      <c r="L111" s="96">
        <f t="shared" si="32"/>
        <v>-25.233369172116703</v>
      </c>
      <c r="M111" s="97">
        <f t="shared" si="38"/>
        <v>-45.740498060045397</v>
      </c>
      <c r="N111" s="81">
        <f t="shared" si="49"/>
        <v>413.28901300000001</v>
      </c>
      <c r="O111" s="98">
        <f t="shared" si="33"/>
        <v>12.526298244746359</v>
      </c>
      <c r="P111" s="99">
        <f t="shared" si="54"/>
        <v>10.967723763604065</v>
      </c>
      <c r="Q111" s="101">
        <f>SUM($D$102:D111)</f>
        <v>1403.5324580399999</v>
      </c>
      <c r="R111" s="100">
        <f t="shared" si="39"/>
        <v>15.076567551948706</v>
      </c>
      <c r="S111" s="123">
        <f>SUM(G$102:G111)</f>
        <v>4131.9856319599994</v>
      </c>
      <c r="T111" s="99">
        <f t="shared" si="40"/>
        <v>13.223417377279855</v>
      </c>
      <c r="U111" s="103">
        <f>SUM($K$102:K111)</f>
        <v>633.70592513999998</v>
      </c>
      <c r="V111" s="100">
        <f t="shared" si="41"/>
        <v>-19.542998535985689</v>
      </c>
      <c r="W111" s="92">
        <f>SUM($N$102:N111)</f>
        <v>3678.0840748599999</v>
      </c>
      <c r="X111" s="96">
        <f t="shared" si="42"/>
        <v>-0.11278162984001971</v>
      </c>
      <c r="Y111"/>
      <c r="Z111" s="406"/>
    </row>
    <row r="112" spans="1:26" s="104" customFormat="1" ht="12" customHeight="1">
      <c r="A112" s="672"/>
      <c r="B112" s="105" t="s">
        <v>31</v>
      </c>
      <c r="C112" s="48">
        <f>datos!D246</f>
        <v>501.38004000000001</v>
      </c>
      <c r="D112" s="48">
        <v>169.71007958999999</v>
      </c>
      <c r="E112" s="106">
        <f t="shared" si="50"/>
        <v>-14.874667858362045</v>
      </c>
      <c r="F112" s="107">
        <f t="shared" si="36"/>
        <v>14.401579572789359</v>
      </c>
      <c r="G112" s="48">
        <f t="shared" si="48"/>
        <v>331.66996041000004</v>
      </c>
      <c r="H112" s="108">
        <f t="shared" si="31"/>
        <v>-28.445704100674906</v>
      </c>
      <c r="I112" s="109">
        <f t="shared" si="53"/>
        <v>-13.542975889080488</v>
      </c>
      <c r="J112" s="48">
        <f>datos!G246</f>
        <v>360.36</v>
      </c>
      <c r="K112" s="48">
        <v>39.887818930000002</v>
      </c>
      <c r="L112" s="106">
        <f t="shared" si="32"/>
        <v>-12.566953165655971</v>
      </c>
      <c r="M112" s="107">
        <f t="shared" si="38"/>
        <v>-46.276421378733147</v>
      </c>
      <c r="N112" s="48">
        <f t="shared" si="49"/>
        <v>320.47218107000003</v>
      </c>
      <c r="O112" s="108">
        <f t="shared" si="33"/>
        <v>-22.458093249626256</v>
      </c>
      <c r="P112" s="109">
        <f t="shared" si="54"/>
        <v>-7.4484947522569955</v>
      </c>
      <c r="Q112" s="111">
        <f>SUM($D$102:D112)</f>
        <v>1573.24253763</v>
      </c>
      <c r="R112" s="110">
        <f t="shared" si="39"/>
        <v>15.003371686927292</v>
      </c>
      <c r="S112" s="125">
        <f>SUM(G$102:G112)</f>
        <v>4463.6555923699998</v>
      </c>
      <c r="T112" s="109">
        <f t="shared" si="40"/>
        <v>10.677384999710405</v>
      </c>
      <c r="U112" s="113">
        <f>SUM($K$102:K112)</f>
        <v>673.59374406999996</v>
      </c>
      <c r="V112" s="110">
        <f t="shared" si="41"/>
        <v>-21.845942693824671</v>
      </c>
      <c r="W112" s="59">
        <f>SUM($N$102:N112)</f>
        <v>3998.5562559299997</v>
      </c>
      <c r="X112" s="106">
        <f t="shared" si="42"/>
        <v>-0.74331163652192611</v>
      </c>
      <c r="Y112"/>
      <c r="Z112" s="406"/>
    </row>
    <row r="113" spans="1:26" s="104" customFormat="1" ht="12" customHeight="1">
      <c r="A113" s="673"/>
      <c r="B113" s="127" t="s">
        <v>32</v>
      </c>
      <c r="C113" s="67">
        <f>datos!D247</f>
        <v>342.05</v>
      </c>
      <c r="D113" s="67">
        <v>65.077423539999998</v>
      </c>
      <c r="E113" s="115">
        <f t="shared" si="50"/>
        <v>-61.653766413156156</v>
      </c>
      <c r="F113" s="116">
        <f t="shared" si="36"/>
        <v>10.340038808952045</v>
      </c>
      <c r="G113" s="67">
        <f t="shared" si="48"/>
        <v>276.97257646000003</v>
      </c>
      <c r="H113" s="117">
        <f t="shared" si="31"/>
        <v>-16.491509777486279</v>
      </c>
      <c r="I113" s="118">
        <f t="shared" si="53"/>
        <v>3.032333918075536</v>
      </c>
      <c r="J113" s="67">
        <f>datos!G247</f>
        <v>236.42</v>
      </c>
      <c r="K113" s="67">
        <v>27.49331617</v>
      </c>
      <c r="L113" s="115">
        <f t="shared" si="32"/>
        <v>-31.073403090179941</v>
      </c>
      <c r="M113" s="116">
        <f t="shared" si="38"/>
        <v>-55.665100736621241</v>
      </c>
      <c r="N113" s="67">
        <f t="shared" si="49"/>
        <v>208.92668383</v>
      </c>
      <c r="O113" s="117">
        <f t="shared" si="33"/>
        <v>-34.806608444941865</v>
      </c>
      <c r="P113" s="118">
        <f t="shared" si="54"/>
        <v>-35.294217510929407</v>
      </c>
      <c r="Q113" s="120">
        <f>SUM($D$102:D113)</f>
        <v>1638.3199611699999</v>
      </c>
      <c r="R113" s="119">
        <f t="shared" si="39"/>
        <v>14.810629398674502</v>
      </c>
      <c r="S113" s="126">
        <f>SUM(G$102:G113)</f>
        <v>4740.6281688299996</v>
      </c>
      <c r="T113" s="118">
        <f t="shared" si="40"/>
        <v>10.199649027853752</v>
      </c>
      <c r="U113" s="122">
        <f>SUM($K$102:K113)</f>
        <v>701.08706023999991</v>
      </c>
      <c r="V113" s="119">
        <f t="shared" si="41"/>
        <v>-24.115927094648281</v>
      </c>
      <c r="W113" s="78">
        <f>SUM($N$102:N113)</f>
        <v>4207.4829397599997</v>
      </c>
      <c r="X113" s="115">
        <f t="shared" si="42"/>
        <v>-3.3071017593764518</v>
      </c>
      <c r="Y113"/>
      <c r="Z113" s="406"/>
    </row>
    <row r="114" spans="1:26" s="104" customFormat="1" ht="12" customHeight="1">
      <c r="A114" s="671">
        <v>2009</v>
      </c>
      <c r="B114" s="95" t="s">
        <v>21</v>
      </c>
      <c r="C114" s="81">
        <f>datos!D248</f>
        <v>369.87</v>
      </c>
      <c r="D114" s="81">
        <v>101.79955429</v>
      </c>
      <c r="E114" s="96">
        <f t="shared" si="50"/>
        <v>56.428372164163278</v>
      </c>
      <c r="F114" s="97">
        <f t="shared" ref="F114:F120" si="55">((D114/D102)-1)*100</f>
        <v>-28.877216670079687</v>
      </c>
      <c r="G114" s="81">
        <f t="shared" si="48"/>
        <v>268.07044571</v>
      </c>
      <c r="H114" s="98">
        <f t="shared" si="31"/>
        <v>-3.214083814281754</v>
      </c>
      <c r="I114" s="99">
        <f t="shared" si="53"/>
        <v>-32.224738680766777</v>
      </c>
      <c r="J114" s="81">
        <f>datos!G248</f>
        <v>262.92</v>
      </c>
      <c r="K114" s="81">
        <v>30.980744260000002</v>
      </c>
      <c r="L114" s="96">
        <f t="shared" si="32"/>
        <v>12.684639671824648</v>
      </c>
      <c r="M114" s="97">
        <f t="shared" si="38"/>
        <v>-57.926438935485372</v>
      </c>
      <c r="N114" s="81">
        <f t="shared" si="49"/>
        <v>231.93925574000002</v>
      </c>
      <c r="O114" s="98">
        <f t="shared" si="33"/>
        <v>11.014663846732443</v>
      </c>
      <c r="P114" s="99">
        <f t="shared" si="54"/>
        <v>-34.977343594686886</v>
      </c>
      <c r="Q114" s="101">
        <f>D114</f>
        <v>101.79955429</v>
      </c>
      <c r="R114" s="100">
        <f t="shared" si="39"/>
        <v>-28.877216670079687</v>
      </c>
      <c r="S114" s="123">
        <f>G114</f>
        <v>268.07044571</v>
      </c>
      <c r="T114" s="99">
        <f t="shared" si="40"/>
        <v>-32.224738680766777</v>
      </c>
      <c r="U114" s="103">
        <f>K114</f>
        <v>30.980744260000002</v>
      </c>
      <c r="V114" s="100">
        <f t="shared" si="41"/>
        <v>-57.926438935485372</v>
      </c>
      <c r="W114" s="92">
        <f>N114</f>
        <v>231.93925574000002</v>
      </c>
      <c r="X114" s="96">
        <f t="shared" si="42"/>
        <v>-34.977343594686886</v>
      </c>
      <c r="Y114"/>
      <c r="Z114" s="406"/>
    </row>
    <row r="115" spans="1:26" s="104" customFormat="1" ht="12" customHeight="1">
      <c r="A115" s="672"/>
      <c r="B115" s="105" t="s">
        <v>22</v>
      </c>
      <c r="C115" s="48">
        <f>datos!D249</f>
        <v>465.48</v>
      </c>
      <c r="D115" s="48">
        <v>141.07957719000001</v>
      </c>
      <c r="E115" s="106">
        <f t="shared" si="50"/>
        <v>38.585653123884626</v>
      </c>
      <c r="F115" s="107">
        <f t="shared" si="55"/>
        <v>-7.0564258184354749</v>
      </c>
      <c r="G115" s="48">
        <f t="shared" si="48"/>
        <v>324.40042281000001</v>
      </c>
      <c r="H115" s="108">
        <f t="shared" si="31"/>
        <v>21.013124722050879</v>
      </c>
      <c r="I115" s="109">
        <f t="shared" si="53"/>
        <v>-20.078870643654025</v>
      </c>
      <c r="J115" s="48">
        <f>datos!G249</f>
        <v>294.83</v>
      </c>
      <c r="K115" s="48">
        <v>35.83647878</v>
      </c>
      <c r="L115" s="106">
        <f t="shared" si="32"/>
        <v>15.67339531694001</v>
      </c>
      <c r="M115" s="107">
        <f t="shared" si="38"/>
        <v>-56.256435423212103</v>
      </c>
      <c r="N115" s="48">
        <f t="shared" si="49"/>
        <v>258.99352121999999</v>
      </c>
      <c r="O115" s="108">
        <f t="shared" si="33"/>
        <v>11.664375395912852</v>
      </c>
      <c r="P115" s="109">
        <f t="shared" si="54"/>
        <v>-25.871808599559422</v>
      </c>
      <c r="Q115" s="111">
        <f>SUM($D$114:D115)</f>
        <v>242.87913148000001</v>
      </c>
      <c r="R115" s="110">
        <f t="shared" si="39"/>
        <v>-17.646510305712638</v>
      </c>
      <c r="S115" s="125">
        <f>SUM(G$114:G115)</f>
        <v>592.47086852000007</v>
      </c>
      <c r="T115" s="109">
        <f t="shared" si="40"/>
        <v>-26.073207648248765</v>
      </c>
      <c r="U115" s="113">
        <f>SUM($K$114:K115)</f>
        <v>66.817223040000002</v>
      </c>
      <c r="V115" s="110">
        <f t="shared" si="41"/>
        <v>-57.046942247052677</v>
      </c>
      <c r="W115" s="59">
        <f>SUM($N$114:N115)</f>
        <v>490.93277696000001</v>
      </c>
      <c r="X115" s="106">
        <f t="shared" si="42"/>
        <v>-30.471769767960922</v>
      </c>
      <c r="Y115"/>
      <c r="Z115" s="406"/>
    </row>
    <row r="116" spans="1:26" s="104" customFormat="1" ht="12" customHeight="1">
      <c r="A116" s="672"/>
      <c r="B116" s="114" t="s">
        <v>23</v>
      </c>
      <c r="C116" s="67">
        <f>datos!D250</f>
        <v>538.78</v>
      </c>
      <c r="D116" s="67">
        <v>151.50185597000001</v>
      </c>
      <c r="E116" s="115">
        <f t="shared" si="50"/>
        <v>7.3875177311906182</v>
      </c>
      <c r="F116" s="116">
        <f t="shared" si="55"/>
        <v>21.91555582207052</v>
      </c>
      <c r="G116" s="67">
        <f t="shared" ref="G116:G121" si="56">C116-D116</f>
        <v>387.27814402999996</v>
      </c>
      <c r="H116" s="117">
        <f t="shared" ref="H116:H121" si="57">((G116/G115)-1)*100</f>
        <v>19.382749466028649</v>
      </c>
      <c r="I116" s="118">
        <f t="shared" ref="I116:I121" si="58">((G116/G104)-1)*100</f>
        <v>1.3945814680674573</v>
      </c>
      <c r="J116" s="67">
        <f>datos!G250</f>
        <v>329.05</v>
      </c>
      <c r="K116" s="67">
        <v>64.751370620000003</v>
      </c>
      <c r="L116" s="115">
        <f t="shared" ref="L116:L121" si="59">((K116/K115)-1)*100</f>
        <v>80.685638836082106</v>
      </c>
      <c r="M116" s="116">
        <f t="shared" ref="M116:M121" si="60">((K116/K104)-1)*100</f>
        <v>-18.009812249820168</v>
      </c>
      <c r="N116" s="67">
        <f t="shared" ref="N116:N121" si="61">J116-K116</f>
        <v>264.29862938000002</v>
      </c>
      <c r="O116" s="117">
        <f t="shared" ref="O116:O121" si="62">((N116/N115)-1)*100</f>
        <v>2.0483555476639381</v>
      </c>
      <c r="P116" s="118">
        <f t="shared" ref="P116:P121" si="63">((N116/N104)-1)*100</f>
        <v>-24.322959957669799</v>
      </c>
      <c r="Q116" s="120">
        <f>SUM($D$114:D116)</f>
        <v>394.38098745000002</v>
      </c>
      <c r="R116" s="119">
        <f t="shared" ref="R116:R121" si="64">((Q116/Q104)-1)*100</f>
        <v>-5.9184469746815456</v>
      </c>
      <c r="S116" s="126">
        <f>SUM(G$114:G116)</f>
        <v>979.74901255000009</v>
      </c>
      <c r="T116" s="118">
        <f t="shared" ref="T116:T121" si="65">((S116/S104)-1)*100</f>
        <v>-17.207621120869831</v>
      </c>
      <c r="U116" s="122">
        <f>SUM($K$114:K116)</f>
        <v>131.56859366</v>
      </c>
      <c r="V116" s="119">
        <f t="shared" ref="V116:V121" si="66">((U116/U104)-1)*100</f>
        <v>-43.901943512034556</v>
      </c>
      <c r="W116" s="78">
        <f>SUM($N$114:N116)</f>
        <v>755.23140634000004</v>
      </c>
      <c r="X116" s="115">
        <f t="shared" ref="X116:X121" si="67">((W116/W104)-1)*100</f>
        <v>-28.436927403147205</v>
      </c>
      <c r="Y116"/>
      <c r="Z116" s="406"/>
    </row>
    <row r="117" spans="1:26" s="104" customFormat="1" ht="12" customHeight="1">
      <c r="A117" s="672"/>
      <c r="B117" s="95" t="s">
        <v>24</v>
      </c>
      <c r="C117" s="81">
        <f>datos!D251</f>
        <v>477.04</v>
      </c>
      <c r="D117" s="81">
        <v>140.86622890000001</v>
      </c>
      <c r="E117" s="96">
        <f t="shared" ref="E117:E122" si="68">((D117/D116)-1)*100</f>
        <v>-7.0201298867956012</v>
      </c>
      <c r="F117" s="97">
        <f t="shared" si="55"/>
        <v>-12.035142839642122</v>
      </c>
      <c r="G117" s="81">
        <f t="shared" si="56"/>
        <v>336.17377110000001</v>
      </c>
      <c r="H117" s="98">
        <f t="shared" si="57"/>
        <v>-13.195780272599434</v>
      </c>
      <c r="I117" s="99">
        <f t="shared" si="58"/>
        <v>-31.002605953265782</v>
      </c>
      <c r="J117" s="81">
        <f>datos!G251</f>
        <v>290.44</v>
      </c>
      <c r="K117" s="81">
        <v>53.271185500000001</v>
      </c>
      <c r="L117" s="96">
        <f t="shared" si="59"/>
        <v>-17.729640330507646</v>
      </c>
      <c r="M117" s="97">
        <f t="shared" si="60"/>
        <v>-38.30332554304897</v>
      </c>
      <c r="N117" s="81">
        <f t="shared" si="61"/>
        <v>237.1688145</v>
      </c>
      <c r="O117" s="98">
        <f t="shared" si="62"/>
        <v>-10.264833738881652</v>
      </c>
      <c r="P117" s="99">
        <f t="shared" si="63"/>
        <v>-41.534543205341301</v>
      </c>
      <c r="Q117" s="101">
        <f>SUM($D$114:D117)</f>
        <v>535.24721635000003</v>
      </c>
      <c r="R117" s="100">
        <f t="shared" si="64"/>
        <v>-7.6092333022323437</v>
      </c>
      <c r="S117" s="123">
        <f>SUM(G$114:G117)</f>
        <v>1315.9227836500002</v>
      </c>
      <c r="T117" s="99">
        <f t="shared" si="65"/>
        <v>-21.230879770267119</v>
      </c>
      <c r="U117" s="103">
        <f>SUM($K$114:K117)</f>
        <v>184.83977916000001</v>
      </c>
      <c r="V117" s="100">
        <f t="shared" si="66"/>
        <v>-42.395430332157133</v>
      </c>
      <c r="W117" s="92">
        <f>SUM($N$114:N117)</f>
        <v>992.40022083999997</v>
      </c>
      <c r="X117" s="96">
        <f t="shared" si="67"/>
        <v>-32.073584297625047</v>
      </c>
      <c r="Y117"/>
      <c r="Z117" s="406"/>
    </row>
    <row r="118" spans="1:26" s="104" customFormat="1" ht="12" customHeight="1">
      <c r="A118" s="672"/>
      <c r="B118" s="105" t="s">
        <v>25</v>
      </c>
      <c r="C118" s="48">
        <f>datos!D252</f>
        <v>421.84</v>
      </c>
      <c r="D118" s="48">
        <v>89.246302409999998</v>
      </c>
      <c r="E118" s="106">
        <f t="shared" si="68"/>
        <v>-36.644642859463957</v>
      </c>
      <c r="F118" s="107">
        <f t="shared" si="55"/>
        <v>-39.013534677325403</v>
      </c>
      <c r="G118" s="48">
        <f t="shared" si="56"/>
        <v>332.59369758999998</v>
      </c>
      <c r="H118" s="108">
        <f t="shared" si="57"/>
        <v>-1.0649473033799151</v>
      </c>
      <c r="I118" s="109">
        <f t="shared" si="58"/>
        <v>-22.75235639154166</v>
      </c>
      <c r="J118" s="48">
        <f>datos!G252</f>
        <v>274.74</v>
      </c>
      <c r="K118" s="48">
        <v>49.185176730000002</v>
      </c>
      <c r="L118" s="106">
        <f t="shared" si="59"/>
        <v>-7.6702043171162355</v>
      </c>
      <c r="M118" s="107">
        <f t="shared" si="60"/>
        <v>-22.696592939333215</v>
      </c>
      <c r="N118" s="48">
        <f t="shared" si="61"/>
        <v>225.55482327000001</v>
      </c>
      <c r="O118" s="108">
        <f t="shared" si="62"/>
        <v>-4.896930169543845</v>
      </c>
      <c r="P118" s="109">
        <f t="shared" si="63"/>
        <v>-43.335601551445002</v>
      </c>
      <c r="Q118" s="111">
        <f>SUM($D$114:D118)</f>
        <v>624.49351876000003</v>
      </c>
      <c r="R118" s="110">
        <f t="shared" si="64"/>
        <v>-13.94221364956163</v>
      </c>
      <c r="S118" s="125">
        <f>SUM(G$114:G118)</f>
        <v>1648.5164812400001</v>
      </c>
      <c r="T118" s="109">
        <f t="shared" si="65"/>
        <v>-21.54264982639824</v>
      </c>
      <c r="U118" s="113">
        <f>SUM($K$114:K118)</f>
        <v>234.02495589</v>
      </c>
      <c r="V118" s="110">
        <f t="shared" si="66"/>
        <v>-39.135739795673153</v>
      </c>
      <c r="W118" s="59">
        <f>SUM($N$114:N118)</f>
        <v>1217.95504411</v>
      </c>
      <c r="X118" s="106">
        <f t="shared" si="67"/>
        <v>-34.484975508033763</v>
      </c>
      <c r="Y118"/>
      <c r="Z118" s="406"/>
    </row>
    <row r="119" spans="1:26" s="104" customFormat="1" ht="12" customHeight="1">
      <c r="A119" s="672"/>
      <c r="B119" s="105" t="s">
        <v>26</v>
      </c>
      <c r="C119" s="48">
        <f>datos!D253</f>
        <v>414</v>
      </c>
      <c r="D119" s="48">
        <v>89.344499420000005</v>
      </c>
      <c r="E119" s="106">
        <f t="shared" si="68"/>
        <v>0.11002921952876221</v>
      </c>
      <c r="F119" s="107">
        <f t="shared" si="55"/>
        <v>-34.755955677545167</v>
      </c>
      <c r="G119" s="67">
        <f t="shared" si="56"/>
        <v>324.65550057999997</v>
      </c>
      <c r="H119" s="108">
        <f t="shared" si="57"/>
        <v>-2.3867550911279456</v>
      </c>
      <c r="I119" s="109">
        <f t="shared" si="58"/>
        <v>-22.555242265861665</v>
      </c>
      <c r="J119" s="48">
        <f>datos!G253</f>
        <v>279.26</v>
      </c>
      <c r="K119" s="67">
        <v>58.98141485</v>
      </c>
      <c r="L119" s="106">
        <f t="shared" si="59"/>
        <v>19.917053818421838</v>
      </c>
      <c r="M119" s="107">
        <f t="shared" si="60"/>
        <v>-4.302583009644767</v>
      </c>
      <c r="N119" s="67">
        <f t="shared" si="61"/>
        <v>220.27858515</v>
      </c>
      <c r="O119" s="108">
        <f t="shared" si="62"/>
        <v>-2.3392264654363504</v>
      </c>
      <c r="P119" s="109">
        <f t="shared" si="63"/>
        <v>-46.716260030841774</v>
      </c>
      <c r="Q119" s="111">
        <f>SUM($D$114:D119)</f>
        <v>713.83801818000006</v>
      </c>
      <c r="R119" s="110">
        <f t="shared" si="64"/>
        <v>-17.246398551892593</v>
      </c>
      <c r="S119" s="126">
        <f>SUM(G$114:G119)</f>
        <v>1973.1719818199999</v>
      </c>
      <c r="T119" s="109">
        <f t="shared" si="65"/>
        <v>-21.711072603186132</v>
      </c>
      <c r="U119" s="113">
        <f>SUM($K$114:K119)</f>
        <v>293.00637074000002</v>
      </c>
      <c r="V119" s="110">
        <f t="shared" si="66"/>
        <v>-34.323577930978878</v>
      </c>
      <c r="W119" s="78">
        <f>SUM($N$114:N119)</f>
        <v>1438.23362926</v>
      </c>
      <c r="X119" s="106">
        <f t="shared" si="67"/>
        <v>-36.710101499691959</v>
      </c>
      <c r="Y119"/>
      <c r="Z119" s="406"/>
    </row>
    <row r="120" spans="1:26" s="104" customFormat="1" ht="12" customHeight="1">
      <c r="A120" s="672"/>
      <c r="B120" s="95" t="s">
        <v>27</v>
      </c>
      <c r="C120" s="81">
        <f>datos!D254</f>
        <v>342.06</v>
      </c>
      <c r="D120" s="81">
        <v>71.652966879999994</v>
      </c>
      <c r="E120" s="96">
        <f t="shared" si="68"/>
        <v>-19.801479279472812</v>
      </c>
      <c r="F120" s="97">
        <f t="shared" si="55"/>
        <v>-46.920084355873911</v>
      </c>
      <c r="G120" s="81">
        <f t="shared" si="56"/>
        <v>270.40703311999999</v>
      </c>
      <c r="H120" s="98">
        <f t="shared" si="57"/>
        <v>-16.709548232845151</v>
      </c>
      <c r="I120" s="99">
        <f t="shared" si="58"/>
        <v>-35.691342814951788</v>
      </c>
      <c r="J120" s="81">
        <f>datos!G254</f>
        <v>250.88</v>
      </c>
      <c r="K120" s="81">
        <v>35.394627300000003</v>
      </c>
      <c r="L120" s="96">
        <f t="shared" si="59"/>
        <v>-39.990203032574414</v>
      </c>
      <c r="M120" s="97">
        <f t="shared" si="60"/>
        <v>-31.303190212591424</v>
      </c>
      <c r="N120" s="81">
        <f t="shared" si="61"/>
        <v>215.4853727</v>
      </c>
      <c r="O120" s="98">
        <f t="shared" si="62"/>
        <v>-2.1759774999172254</v>
      </c>
      <c r="P120" s="99">
        <f t="shared" si="63"/>
        <v>-44.617695140416089</v>
      </c>
      <c r="Q120" s="101">
        <f>SUM($D$114:D120)</f>
        <v>785.49098506000007</v>
      </c>
      <c r="R120" s="100">
        <f t="shared" si="64"/>
        <v>-21.261718657663319</v>
      </c>
      <c r="S120" s="123">
        <f>SUM(G$114:G120)</f>
        <v>2243.57901494</v>
      </c>
      <c r="T120" s="99">
        <f t="shared" si="65"/>
        <v>-23.709970096377631</v>
      </c>
      <c r="U120" s="103">
        <f>SUM($K$114:K120)</f>
        <v>328.40099804000005</v>
      </c>
      <c r="V120" s="100">
        <f t="shared" si="66"/>
        <v>-34.010875419965238</v>
      </c>
      <c r="W120" s="92">
        <f>SUM($N$114:N120)</f>
        <v>1653.71900196</v>
      </c>
      <c r="X120" s="96">
        <f t="shared" si="67"/>
        <v>-37.866101932739525</v>
      </c>
      <c r="Y120"/>
      <c r="Z120" s="406"/>
    </row>
    <row r="121" spans="1:26" s="104" customFormat="1" ht="12" customHeight="1">
      <c r="A121" s="672"/>
      <c r="B121" s="105" t="s">
        <v>28</v>
      </c>
      <c r="C121" s="48">
        <f>datos!D255</f>
        <v>373.73</v>
      </c>
      <c r="D121" s="48">
        <v>130.36413407000001</v>
      </c>
      <c r="E121" s="106">
        <f t="shared" si="68"/>
        <v>81.938222165072233</v>
      </c>
      <c r="F121" s="107">
        <f t="shared" ref="F121:F130" si="69">((D121/D109)-1)*100</f>
        <v>201.89213712844548</v>
      </c>
      <c r="G121" s="48">
        <f t="shared" si="56"/>
        <v>243.36586593000001</v>
      </c>
      <c r="H121" s="108">
        <f t="shared" si="57"/>
        <v>-10.000171548052815</v>
      </c>
      <c r="I121" s="109">
        <f t="shared" si="58"/>
        <v>-22.511031077383524</v>
      </c>
      <c r="J121" s="48">
        <f>datos!G255</f>
        <v>262.02</v>
      </c>
      <c r="K121" s="48">
        <v>37.293837590000003</v>
      </c>
      <c r="L121" s="106">
        <f t="shared" si="59"/>
        <v>5.3658151953474453</v>
      </c>
      <c r="M121" s="107">
        <f t="shared" si="60"/>
        <v>26.816058876629235</v>
      </c>
      <c r="N121" s="48">
        <f t="shared" si="61"/>
        <v>224.72616240999997</v>
      </c>
      <c r="O121" s="108">
        <f t="shared" si="62"/>
        <v>4.2883605481960352</v>
      </c>
      <c r="P121" s="109">
        <f t="shared" si="63"/>
        <v>-4.7658237264910808</v>
      </c>
      <c r="Q121" s="111">
        <f>SUM($D$114:D121)</f>
        <v>915.85511913000005</v>
      </c>
      <c r="R121" s="110">
        <f t="shared" si="64"/>
        <v>-12.002978096625604</v>
      </c>
      <c r="S121" s="125">
        <f>SUM(G$114:G121)</f>
        <v>2486.9448808699999</v>
      </c>
      <c r="T121" s="109">
        <f t="shared" si="65"/>
        <v>-23.594285227160761</v>
      </c>
      <c r="U121" s="113">
        <f>SUM($K$114:K121)</f>
        <v>365.69483563000006</v>
      </c>
      <c r="V121" s="110">
        <f t="shared" si="66"/>
        <v>-30.617023814817546</v>
      </c>
      <c r="W121" s="59">
        <f>SUM($N$114:N121)</f>
        <v>1878.4451643699999</v>
      </c>
      <c r="X121" s="106">
        <f t="shared" si="67"/>
        <v>-35.170429790152234</v>
      </c>
      <c r="Y121"/>
      <c r="Z121" s="406"/>
    </row>
    <row r="122" spans="1:26" s="104" customFormat="1" ht="12" customHeight="1">
      <c r="A122" s="672"/>
      <c r="B122" s="114" t="s">
        <v>29</v>
      </c>
      <c r="C122" s="67">
        <f>datos!D256</f>
        <v>585.01</v>
      </c>
      <c r="D122" s="67">
        <v>159.07649538999999</v>
      </c>
      <c r="E122" s="115">
        <f t="shared" si="68"/>
        <v>22.024739798894899</v>
      </c>
      <c r="F122" s="116">
        <f t="shared" si="69"/>
        <v>-2.6387110300581273</v>
      </c>
      <c r="G122" s="67">
        <f t="shared" ref="G122:G130" si="70">C122-D122</f>
        <v>425.93350461</v>
      </c>
      <c r="H122" s="117">
        <f t="shared" ref="H122:H130" si="71">((G122/G121)-1)*100</f>
        <v>75.017767172209943</v>
      </c>
      <c r="I122" s="118">
        <f t="shared" ref="I122:I130" si="72">((G122/G110)-1)*100</f>
        <v>2.9960419311417574</v>
      </c>
      <c r="J122" s="67">
        <f>datos!G256</f>
        <v>390.6</v>
      </c>
      <c r="K122" s="67">
        <v>74.299080149999995</v>
      </c>
      <c r="L122" s="115">
        <f t="shared" ref="L122:L130" si="73">((K122/K121)-1)*100</f>
        <v>99.226158934961958</v>
      </c>
      <c r="M122" s="116">
        <f t="shared" ref="M122:M130" si="74">((K122/K110)-1)*100</f>
        <v>21.766148909193063</v>
      </c>
      <c r="N122" s="67">
        <f t="shared" ref="N122:N133" si="75">J122-K122</f>
        <v>316.30091985000001</v>
      </c>
      <c r="O122" s="117">
        <f t="shared" ref="O122:O130" si="76">((N122/N121)-1)*100</f>
        <v>40.749486600909044</v>
      </c>
      <c r="P122" s="118">
        <f t="shared" ref="P122:P130" si="77">((N122/N110)-1)*100</f>
        <v>-13.880673033694436</v>
      </c>
      <c r="Q122" s="120">
        <f>SUM($D$114:D122)</f>
        <v>1074.93161452</v>
      </c>
      <c r="R122" s="119">
        <f t="shared" ref="R122:R130" si="78">((Q122/Q110)-1)*100</f>
        <v>-10.732384717839894</v>
      </c>
      <c r="S122" s="126">
        <f>SUM(G$114:G122)</f>
        <v>2912.8783854799999</v>
      </c>
      <c r="T122" s="118">
        <f t="shared" ref="T122:T130" si="79">((S122/S110)-1)*100</f>
        <v>-20.596774537340977</v>
      </c>
      <c r="U122" s="122">
        <f>SUM($K$114:K122)</f>
        <v>439.99391578000007</v>
      </c>
      <c r="V122" s="119">
        <f t="shared" ref="V122:V130" si="80">((U122/U110)-1)*100</f>
        <v>-25.18191042749427</v>
      </c>
      <c r="W122" s="78">
        <f>SUM($N$114:N122)</f>
        <v>2194.7460842199998</v>
      </c>
      <c r="X122" s="115">
        <f t="shared" ref="X122:X130" si="81">((W122/W110)-1)*100</f>
        <v>-32.775379690459893</v>
      </c>
      <c r="Y122"/>
      <c r="Z122" s="406"/>
    </row>
    <row r="123" spans="1:26" s="104" customFormat="1" ht="12" customHeight="1">
      <c r="A123" s="672"/>
      <c r="B123" s="95" t="s">
        <v>30</v>
      </c>
      <c r="C123" s="81">
        <f>datos!D257</f>
        <v>567.26</v>
      </c>
      <c r="D123" s="81">
        <v>188.50363483000001</v>
      </c>
      <c r="E123" s="96">
        <f t="shared" ref="E123:E130" si="82">((D123/D122)-1)*100</f>
        <v>18.498735069473927</v>
      </c>
      <c r="F123" s="97">
        <f t="shared" si="69"/>
        <v>-5.4479582852348996</v>
      </c>
      <c r="G123" s="81">
        <f t="shared" si="70"/>
        <v>378.75636516999998</v>
      </c>
      <c r="H123" s="98">
        <f t="shared" si="71"/>
        <v>-11.076174785356951</v>
      </c>
      <c r="I123" s="99">
        <f t="shared" si="72"/>
        <v>-18.287308884938515</v>
      </c>
      <c r="J123" s="81">
        <f>datos!G257</f>
        <v>332.35</v>
      </c>
      <c r="K123" s="81">
        <v>22.815839480000001</v>
      </c>
      <c r="L123" s="96">
        <f t="shared" si="73"/>
        <v>-69.291895089497956</v>
      </c>
      <c r="M123" s="97">
        <f t="shared" si="74"/>
        <v>-49.988281752869568</v>
      </c>
      <c r="N123" s="81">
        <f t="shared" si="75"/>
        <v>309.53416052</v>
      </c>
      <c r="O123" s="98">
        <f t="shared" si="76"/>
        <v>-2.1393422862029721</v>
      </c>
      <c r="P123" s="99">
        <f t="shared" si="77"/>
        <v>-25.104672327691425</v>
      </c>
      <c r="Q123" s="101">
        <f>SUM($D$114:D123)</f>
        <v>1263.43524935</v>
      </c>
      <c r="R123" s="100">
        <f t="shared" si="78"/>
        <v>-9.9817576634916083</v>
      </c>
      <c r="S123" s="123">
        <f>SUM(G$114:G123)</f>
        <v>3291.6347506499997</v>
      </c>
      <c r="T123" s="99">
        <f t="shared" si="79"/>
        <v>-20.337700954477445</v>
      </c>
      <c r="U123" s="103">
        <f>SUM($K$114:K123)</f>
        <v>462.80975526000009</v>
      </c>
      <c r="V123" s="100">
        <f t="shared" si="80"/>
        <v>-26.967740571818865</v>
      </c>
      <c r="W123" s="92">
        <f>SUM($N$114:N123)</f>
        <v>2504.2802447399999</v>
      </c>
      <c r="X123" s="96">
        <f t="shared" si="81"/>
        <v>-31.913458372065051</v>
      </c>
      <c r="Y123"/>
      <c r="Z123" s="406"/>
    </row>
    <row r="124" spans="1:26" s="104" customFormat="1" ht="12" customHeight="1">
      <c r="A124" s="672"/>
      <c r="B124" s="105" t="s">
        <v>31</v>
      </c>
      <c r="C124" s="48">
        <f>datos!D258</f>
        <v>513.44000000000005</v>
      </c>
      <c r="D124" s="48">
        <v>215.81104153999999</v>
      </c>
      <c r="E124" s="106">
        <f t="shared" si="82"/>
        <v>14.486408569589049</v>
      </c>
      <c r="F124" s="107">
        <f t="shared" si="69"/>
        <v>27.16453970287127</v>
      </c>
      <c r="G124" s="48">
        <f t="shared" si="70"/>
        <v>297.62895846000004</v>
      </c>
      <c r="H124" s="108">
        <f t="shared" si="71"/>
        <v>-21.41941738024309</v>
      </c>
      <c r="I124" s="109">
        <f t="shared" si="72"/>
        <v>-10.263516752593327</v>
      </c>
      <c r="J124" s="48">
        <f>datos!G258</f>
        <v>326.85000000000002</v>
      </c>
      <c r="K124" s="48">
        <v>0.99592217999999999</v>
      </c>
      <c r="L124" s="106">
        <f t="shared" si="73"/>
        <v>-95.634952722765206</v>
      </c>
      <c r="M124" s="107">
        <f t="shared" si="74"/>
        <v>-97.50319218569517</v>
      </c>
      <c r="N124" s="48">
        <f t="shared" si="75"/>
        <v>325.85407782000004</v>
      </c>
      <c r="O124" s="108">
        <f t="shared" si="76"/>
        <v>5.2724123478272933</v>
      </c>
      <c r="P124" s="109">
        <f t="shared" si="77"/>
        <v>1.6793647211532647</v>
      </c>
      <c r="Q124" s="111">
        <f>SUM($D$114:D124)</f>
        <v>1479.24629089</v>
      </c>
      <c r="R124" s="110">
        <f t="shared" si="78"/>
        <v>-5.974682510275886</v>
      </c>
      <c r="S124" s="125">
        <f>SUM(G$114:G124)</f>
        <v>3589.2637091099996</v>
      </c>
      <c r="T124" s="109">
        <f t="shared" si="79"/>
        <v>-19.58914313986616</v>
      </c>
      <c r="U124" s="113">
        <f>SUM($K$114:K124)</f>
        <v>463.80567744000007</v>
      </c>
      <c r="V124" s="110">
        <f t="shared" si="80"/>
        <v>-31.144598428485203</v>
      </c>
      <c r="W124" s="59">
        <f>SUM($N$114:N124)</f>
        <v>2830.1343225599999</v>
      </c>
      <c r="X124" s="106">
        <f t="shared" si="81"/>
        <v>-29.221095280007347</v>
      </c>
      <c r="Y124"/>
      <c r="Z124" s="406"/>
    </row>
    <row r="125" spans="1:26" s="104" customFormat="1" ht="12" customHeight="1">
      <c r="A125" s="673"/>
      <c r="B125" s="127" t="s">
        <v>32</v>
      </c>
      <c r="C125" s="67">
        <f>datos!D259</f>
        <v>409.41</v>
      </c>
      <c r="D125" s="67">
        <v>186.71695339999999</v>
      </c>
      <c r="E125" s="115">
        <f t="shared" si="82"/>
        <v>-13.481278776279614</v>
      </c>
      <c r="F125" s="116">
        <f t="shared" si="69"/>
        <v>186.91509780689759</v>
      </c>
      <c r="G125" s="67">
        <f t="shared" si="70"/>
        <v>222.69304660000003</v>
      </c>
      <c r="H125" s="117">
        <f t="shared" si="71"/>
        <v>-25.177627959233362</v>
      </c>
      <c r="I125" s="118">
        <f t="shared" si="72"/>
        <v>-19.597438329003293</v>
      </c>
      <c r="J125" s="67">
        <f>datos!G259</f>
        <v>275.98</v>
      </c>
      <c r="K125" s="67">
        <v>0.96525541999999998</v>
      </c>
      <c r="L125" s="115">
        <f t="shared" si="73"/>
        <v>-3.0792325561019296</v>
      </c>
      <c r="M125" s="116">
        <f t="shared" si="74"/>
        <v>-96.489126978966382</v>
      </c>
      <c r="N125" s="67">
        <f t="shared" si="75"/>
        <v>275.01474458000001</v>
      </c>
      <c r="O125" s="117">
        <f t="shared" si="76"/>
        <v>-15.601871113634914</v>
      </c>
      <c r="P125" s="118">
        <f t="shared" si="77"/>
        <v>31.632178110755206</v>
      </c>
      <c r="Q125" s="120">
        <f>SUM($D$114:D125)</f>
        <v>1665.9632442899999</v>
      </c>
      <c r="R125" s="119">
        <f t="shared" si="78"/>
        <v>1.6872945319093002</v>
      </c>
      <c r="S125" s="126">
        <f>SUM(G$114:G125)</f>
        <v>3811.9567557099995</v>
      </c>
      <c r="T125" s="118">
        <f t="shared" si="79"/>
        <v>-19.589627788698706</v>
      </c>
      <c r="U125" s="122">
        <f>SUM($K$114:K125)</f>
        <v>464.77093286000007</v>
      </c>
      <c r="V125" s="119">
        <f t="shared" si="80"/>
        <v>-33.70710155442076</v>
      </c>
      <c r="W125" s="78">
        <f>SUM($N$114:N125)</f>
        <v>3105.1490671399997</v>
      </c>
      <c r="X125" s="115">
        <f t="shared" si="81"/>
        <v>-26.199366424118608</v>
      </c>
      <c r="Y125"/>
      <c r="Z125" s="406"/>
    </row>
    <row r="126" spans="1:26" s="104" customFormat="1" ht="12" customHeight="1">
      <c r="A126" s="671">
        <v>2010</v>
      </c>
      <c r="B126" s="95" t="s">
        <v>21</v>
      </c>
      <c r="C126" s="81">
        <f>datos!D260</f>
        <v>450.25700000000001</v>
      </c>
      <c r="D126" s="81">
        <v>185.36437308999999</v>
      </c>
      <c r="E126" s="96">
        <f t="shared" si="82"/>
        <v>-0.72440144580894206</v>
      </c>
      <c r="F126" s="97">
        <f t="shared" si="69"/>
        <v>82.087607733473874</v>
      </c>
      <c r="G126" s="81">
        <f t="shared" si="70"/>
        <v>264.89262690999999</v>
      </c>
      <c r="H126" s="98">
        <f t="shared" si="71"/>
        <v>18.949662306160199</v>
      </c>
      <c r="I126" s="99">
        <f t="shared" si="72"/>
        <v>-1.1854416817875468</v>
      </c>
      <c r="J126" s="81">
        <f>datos!G260</f>
        <v>352.81</v>
      </c>
      <c r="K126" s="81">
        <v>0.59825824999999999</v>
      </c>
      <c r="L126" s="96">
        <f t="shared" si="73"/>
        <v>-38.020731341762371</v>
      </c>
      <c r="M126" s="97">
        <f t="shared" si="74"/>
        <v>-98.068935190906871</v>
      </c>
      <c r="N126" s="81">
        <f t="shared" si="75"/>
        <v>352.21174174999999</v>
      </c>
      <c r="O126" s="98">
        <f t="shared" si="76"/>
        <v>28.070130308065664</v>
      </c>
      <c r="P126" s="99">
        <f t="shared" si="77"/>
        <v>51.855165968465201</v>
      </c>
      <c r="Q126" s="101">
        <f>SUM($D$126:D126)</f>
        <v>185.36437308999999</v>
      </c>
      <c r="R126" s="100">
        <f t="shared" si="78"/>
        <v>82.087607733473874</v>
      </c>
      <c r="S126" s="123">
        <f>SUM(G$126:G126)</f>
        <v>264.89262690999999</v>
      </c>
      <c r="T126" s="99">
        <f t="shared" si="79"/>
        <v>-1.1854416817875468</v>
      </c>
      <c r="U126" s="103">
        <f>K126</f>
        <v>0.59825824999999999</v>
      </c>
      <c r="V126" s="100">
        <f t="shared" si="80"/>
        <v>-98.068935190906871</v>
      </c>
      <c r="W126" s="92">
        <f>SUM($N$126:N126)</f>
        <v>352.21174174999999</v>
      </c>
      <c r="X126" s="96">
        <f t="shared" si="81"/>
        <v>51.855165968465201</v>
      </c>
      <c r="Y126"/>
      <c r="Z126" s="406"/>
    </row>
    <row r="127" spans="1:26" s="104" customFormat="1" ht="12" customHeight="1">
      <c r="A127" s="672"/>
      <c r="B127" s="105" t="s">
        <v>22</v>
      </c>
      <c r="C127" s="48">
        <f>datos!D261</f>
        <v>513.53800000000001</v>
      </c>
      <c r="D127" s="48">
        <v>205.08519534999999</v>
      </c>
      <c r="E127" s="106">
        <f t="shared" si="82"/>
        <v>10.638949616507464</v>
      </c>
      <c r="F127" s="107">
        <f t="shared" si="69"/>
        <v>45.368450512011329</v>
      </c>
      <c r="G127" s="48">
        <f t="shared" si="70"/>
        <v>308.45280465000002</v>
      </c>
      <c r="H127" s="108">
        <f t="shared" si="71"/>
        <v>16.444465913654916</v>
      </c>
      <c r="I127" s="109">
        <f t="shared" si="72"/>
        <v>-4.9160287837665457</v>
      </c>
      <c r="J127" s="48">
        <f>datos!G261</f>
        <v>333.62</v>
      </c>
      <c r="K127" s="48">
        <v>1.0500485500000001</v>
      </c>
      <c r="L127" s="106">
        <f t="shared" si="73"/>
        <v>75.51760464648838</v>
      </c>
      <c r="M127" s="107">
        <f t="shared" si="74"/>
        <v>-97.069889158345475</v>
      </c>
      <c r="N127" s="48">
        <f t="shared" si="75"/>
        <v>332.56995145000002</v>
      </c>
      <c r="O127" s="108">
        <f t="shared" si="76"/>
        <v>-5.5766994599350195</v>
      </c>
      <c r="P127" s="109">
        <f t="shared" si="77"/>
        <v>28.408598749271839</v>
      </c>
      <c r="Q127" s="111">
        <f>SUM($D$126:D127)</f>
        <v>390.44956844000001</v>
      </c>
      <c r="R127" s="110">
        <f t="shared" si="78"/>
        <v>60.758796385992397</v>
      </c>
      <c r="S127" s="125">
        <f>SUM(G$126:G127)</f>
        <v>573.34543155999995</v>
      </c>
      <c r="T127" s="109">
        <f t="shared" si="79"/>
        <v>-3.2280805650032551</v>
      </c>
      <c r="U127" s="113">
        <f>SUM($K$126:K127)</f>
        <v>1.6483068000000001</v>
      </c>
      <c r="V127" s="110">
        <f t="shared" si="80"/>
        <v>-97.533110888171379</v>
      </c>
      <c r="W127" s="59">
        <f>SUM($N$126:N127)</f>
        <v>684.78169320000006</v>
      </c>
      <c r="X127" s="106">
        <f t="shared" si="81"/>
        <v>39.485837030554258</v>
      </c>
      <c r="Y127"/>
      <c r="Z127" s="406"/>
    </row>
    <row r="128" spans="1:26" s="104" customFormat="1" ht="12" customHeight="1">
      <c r="A128" s="672"/>
      <c r="B128" s="114" t="s">
        <v>23</v>
      </c>
      <c r="C128" s="67">
        <f>datos!D262</f>
        <v>616.65800000000002</v>
      </c>
      <c r="D128" s="67">
        <v>222.96777774</v>
      </c>
      <c r="E128" s="115">
        <f t="shared" si="82"/>
        <v>8.7195871742382192</v>
      </c>
      <c r="F128" s="116">
        <f t="shared" si="69"/>
        <v>47.171647708495065</v>
      </c>
      <c r="G128" s="67">
        <f t="shared" si="70"/>
        <v>393.69022226000004</v>
      </c>
      <c r="H128" s="117">
        <f t="shared" si="71"/>
        <v>27.633860456129923</v>
      </c>
      <c r="I128" s="118">
        <f t="shared" si="72"/>
        <v>1.6556777935558875</v>
      </c>
      <c r="J128" s="67">
        <f>datos!G262</f>
        <v>375.48</v>
      </c>
      <c r="K128" s="67">
        <v>1.18462874</v>
      </c>
      <c r="L128" s="115">
        <f t="shared" si="73"/>
        <v>12.816568338673463</v>
      </c>
      <c r="M128" s="116">
        <f t="shared" si="74"/>
        <v>-98.170496271110437</v>
      </c>
      <c r="N128" s="67">
        <f t="shared" si="75"/>
        <v>374.29537126000002</v>
      </c>
      <c r="O128" s="117">
        <f t="shared" si="76"/>
        <v>12.546358932332225</v>
      </c>
      <c r="P128" s="118">
        <f t="shared" si="77"/>
        <v>41.618355016835991</v>
      </c>
      <c r="Q128" s="120">
        <f>SUM($D$126:D128)</f>
        <v>613.41734617999998</v>
      </c>
      <c r="R128" s="119">
        <f t="shared" si="78"/>
        <v>55.539279453163189</v>
      </c>
      <c r="S128" s="126">
        <f>SUM(G$126:G128)</f>
        <v>967.03565381999999</v>
      </c>
      <c r="T128" s="118">
        <f t="shared" si="79"/>
        <v>-1.2976138344769517</v>
      </c>
      <c r="U128" s="122">
        <f>SUM($K$126:K128)</f>
        <v>2.8329355400000003</v>
      </c>
      <c r="V128" s="119">
        <f t="shared" si="80"/>
        <v>-97.846799558167447</v>
      </c>
      <c r="W128" s="78">
        <f>SUM($N$126:N128)</f>
        <v>1059.0770644600002</v>
      </c>
      <c r="X128" s="115">
        <f t="shared" si="81"/>
        <v>40.232126944044346</v>
      </c>
      <c r="Y128"/>
      <c r="Z128" s="406"/>
    </row>
    <row r="129" spans="1:26" s="104" customFormat="1" ht="12" customHeight="1">
      <c r="A129" s="672"/>
      <c r="B129" s="95" t="s">
        <v>24</v>
      </c>
      <c r="C129" s="81">
        <f>datos!D263</f>
        <v>623.10199999999998</v>
      </c>
      <c r="D129" s="81">
        <v>211.12212167000001</v>
      </c>
      <c r="E129" s="96">
        <f t="shared" si="82"/>
        <v>-5.312721053269442</v>
      </c>
      <c r="F129" s="97">
        <f t="shared" si="69"/>
        <v>49.874191506804792</v>
      </c>
      <c r="G129" s="81">
        <f t="shared" si="70"/>
        <v>411.97987832999996</v>
      </c>
      <c r="H129" s="98">
        <f t="shared" si="71"/>
        <v>4.6456973112024791</v>
      </c>
      <c r="I129" s="99">
        <f t="shared" si="72"/>
        <v>22.549679286981107</v>
      </c>
      <c r="J129" s="81">
        <f>datos!G263</f>
        <v>366.12</v>
      </c>
      <c r="K129" s="81">
        <v>0.80440272999999995</v>
      </c>
      <c r="L129" s="96">
        <f t="shared" si="73"/>
        <v>-32.096638985814238</v>
      </c>
      <c r="M129" s="97">
        <f t="shared" si="74"/>
        <v>-98.489985303593443</v>
      </c>
      <c r="N129" s="81">
        <f t="shared" si="75"/>
        <v>365.31559727000001</v>
      </c>
      <c r="O129" s="98">
        <f t="shared" si="76"/>
        <v>-2.3991143571375662</v>
      </c>
      <c r="P129" s="99">
        <f t="shared" si="77"/>
        <v>54.031885701397741</v>
      </c>
      <c r="Q129" s="101">
        <f>SUM($D$126:D129)</f>
        <v>824.53946784999994</v>
      </c>
      <c r="R129" s="100">
        <f t="shared" si="78"/>
        <v>54.048343020401759</v>
      </c>
      <c r="S129" s="123">
        <f>SUM(G$126:G129)</f>
        <v>1379.0155321499999</v>
      </c>
      <c r="T129" s="99">
        <f t="shared" si="79"/>
        <v>4.7945631220851936</v>
      </c>
      <c r="U129" s="103">
        <f>SUM($K$126:K129)</f>
        <v>3.6373382700000003</v>
      </c>
      <c r="V129" s="100">
        <f t="shared" si="80"/>
        <v>-98.032166946676853</v>
      </c>
      <c r="W129" s="92">
        <f>SUM($N$126:N129)</f>
        <v>1424.3926617300003</v>
      </c>
      <c r="X129" s="96">
        <f t="shared" si="81"/>
        <v>43.530062954273419</v>
      </c>
      <c r="Y129"/>
      <c r="Z129" s="406"/>
    </row>
    <row r="130" spans="1:26" s="104" customFormat="1" ht="12" customHeight="1">
      <c r="A130" s="672"/>
      <c r="B130" s="105" t="s">
        <v>25</v>
      </c>
      <c r="C130" s="48">
        <f>datos!D264</f>
        <v>699.57299999999998</v>
      </c>
      <c r="D130" s="48">
        <v>231.63604297000001</v>
      </c>
      <c r="E130" s="106">
        <f t="shared" si="82"/>
        <v>9.7166138430840654</v>
      </c>
      <c r="F130" s="107">
        <f t="shared" si="69"/>
        <v>159.54693551992506</v>
      </c>
      <c r="G130" s="48">
        <f t="shared" si="70"/>
        <v>467.93695702999997</v>
      </c>
      <c r="H130" s="108">
        <f t="shared" si="71"/>
        <v>13.582478573183575</v>
      </c>
      <c r="I130" s="109">
        <f t="shared" si="72"/>
        <v>40.693272428403745</v>
      </c>
      <c r="J130" s="48">
        <f>datos!G264</f>
        <v>395.5</v>
      </c>
      <c r="K130" s="48">
        <v>1.3901329600000001</v>
      </c>
      <c r="L130" s="106">
        <f t="shared" si="73"/>
        <v>72.815544770714567</v>
      </c>
      <c r="M130" s="107">
        <f t="shared" si="74"/>
        <v>-97.173674971971579</v>
      </c>
      <c r="N130" s="48">
        <f t="shared" si="75"/>
        <v>394.10986703999998</v>
      </c>
      <c r="O130" s="108">
        <f t="shared" si="76"/>
        <v>7.882025838803286</v>
      </c>
      <c r="P130" s="109">
        <f t="shared" si="77"/>
        <v>74.729079753808421</v>
      </c>
      <c r="Q130" s="111">
        <f>SUM($D$126:D130)</f>
        <v>1056.17551082</v>
      </c>
      <c r="R130" s="110">
        <f t="shared" si="78"/>
        <v>69.125135664682574</v>
      </c>
      <c r="S130" s="125">
        <f>SUM(G$126:G130)</f>
        <v>1846.9524891799999</v>
      </c>
      <c r="T130" s="109">
        <f t="shared" si="79"/>
        <v>12.037247440240218</v>
      </c>
      <c r="U130" s="113">
        <f>SUM($K$126:K130)</f>
        <v>5.0274712300000006</v>
      </c>
      <c r="V130" s="110">
        <f t="shared" si="80"/>
        <v>-97.851737131674497</v>
      </c>
      <c r="W130" s="59">
        <f>SUM($N$126:N130)</f>
        <v>1818.5025287700003</v>
      </c>
      <c r="X130" s="106">
        <f t="shared" si="81"/>
        <v>49.307853156340428</v>
      </c>
      <c r="Y130"/>
      <c r="Z130" s="406"/>
    </row>
    <row r="131" spans="1:26" s="104" customFormat="1" ht="12" customHeight="1">
      <c r="A131" s="672"/>
      <c r="B131" s="105" t="s">
        <v>26</v>
      </c>
      <c r="C131" s="48">
        <f>datos!D265</f>
        <v>626.83000000000004</v>
      </c>
      <c r="D131" s="48">
        <v>246.25627383</v>
      </c>
      <c r="E131" s="106">
        <f t="shared" ref="E131:E136" si="83">((D131/D130)-1)*100</f>
        <v>6.3117253569616061</v>
      </c>
      <c r="F131" s="107">
        <f t="shared" ref="F131:F136" si="84">((D131/D119)-1)*100</f>
        <v>175.62555661358923</v>
      </c>
      <c r="G131" s="67">
        <f t="shared" ref="G131:G136" si="85">C131-D131</f>
        <v>380.57372617000004</v>
      </c>
      <c r="H131" s="108">
        <f t="shared" ref="H131:H136" si="86">((G131/G130)-1)*100</f>
        <v>-18.669871987563269</v>
      </c>
      <c r="I131" s="109">
        <f t="shared" ref="I131:I136" si="87">((G131/G119)-1)*100</f>
        <v>17.223865140156768</v>
      </c>
      <c r="J131" s="48">
        <f>datos!G265</f>
        <v>406.82</v>
      </c>
      <c r="K131" s="67">
        <v>1.6425449000000001</v>
      </c>
      <c r="L131" s="106">
        <f t="shared" ref="L131:L136" si="88">((K131/K130)-1)*100</f>
        <v>18.157395534309174</v>
      </c>
      <c r="M131" s="107">
        <f t="shared" ref="M131:M136" si="89">((K131/K119)-1)*100</f>
        <v>-97.215148357872934</v>
      </c>
      <c r="N131" s="67">
        <f t="shared" si="75"/>
        <v>405.17745509999997</v>
      </c>
      <c r="O131" s="108">
        <f t="shared" ref="O131:O136" si="90">((N131/N130)-1)*100</f>
        <v>2.8082494211891129</v>
      </c>
      <c r="P131" s="109">
        <f t="shared" ref="P131:P136" si="91">((N131/N119)-1)*100</f>
        <v>83.938649698558748</v>
      </c>
      <c r="Q131" s="111">
        <f>SUM($D$126:D131)</f>
        <v>1302.4317846500001</v>
      </c>
      <c r="R131" s="110">
        <f t="shared" ref="R131:R136" si="92">((Q131/Q119)-1)*100</f>
        <v>82.454807880739864</v>
      </c>
      <c r="S131" s="126">
        <f>SUM(G$126:G131)</f>
        <v>2227.5262153499998</v>
      </c>
      <c r="T131" s="109">
        <f t="shared" ref="T131:T136" si="93">((S131/S119)-1)*100</f>
        <v>12.890626659688852</v>
      </c>
      <c r="U131" s="113">
        <f>SUM($K$126:K131)</f>
        <v>6.6700161300000005</v>
      </c>
      <c r="V131" s="110">
        <f t="shared" ref="V131:V136" si="94">((U131/U119)-1)*100</f>
        <v>-97.72359347916067</v>
      </c>
      <c r="W131" s="78">
        <f>SUM($N$126:N131)</f>
        <v>2223.6799838700003</v>
      </c>
      <c r="X131" s="106">
        <f t="shared" ref="X131:X136" si="95">((W131/W119)-1)*100</f>
        <v>54.611875194027284</v>
      </c>
      <c r="Y131"/>
      <c r="Z131" s="406"/>
    </row>
    <row r="132" spans="1:26" s="104" customFormat="1" ht="12" customHeight="1">
      <c r="A132" s="672"/>
      <c r="B132" s="95" t="s">
        <v>27</v>
      </c>
      <c r="C132" s="81">
        <f>datos!D266</f>
        <v>543.77099999999996</v>
      </c>
      <c r="D132" s="81">
        <v>179.57630635999999</v>
      </c>
      <c r="E132" s="96">
        <f t="shared" si="83"/>
        <v>-27.077469512931764</v>
      </c>
      <c r="F132" s="97">
        <f t="shared" si="84"/>
        <v>150.61949864650182</v>
      </c>
      <c r="G132" s="81">
        <f t="shared" si="85"/>
        <v>364.19469363999997</v>
      </c>
      <c r="H132" s="98">
        <f t="shared" si="86"/>
        <v>-4.3037738560763543</v>
      </c>
      <c r="I132" s="99">
        <f t="shared" si="87"/>
        <v>34.683883565402418</v>
      </c>
      <c r="J132" s="81">
        <f>datos!G266</f>
        <v>388.9</v>
      </c>
      <c r="K132" s="81">
        <v>0.53020186000000002</v>
      </c>
      <c r="L132" s="96">
        <f t="shared" si="88"/>
        <v>-67.72070827409344</v>
      </c>
      <c r="M132" s="97">
        <f t="shared" si="89"/>
        <v>-98.50202728367195</v>
      </c>
      <c r="N132" s="81">
        <f t="shared" si="75"/>
        <v>388.36979814</v>
      </c>
      <c r="O132" s="98">
        <f t="shared" si="90"/>
        <v>-4.1482211678958709</v>
      </c>
      <c r="P132" s="99">
        <f t="shared" si="91"/>
        <v>80.230237103235183</v>
      </c>
      <c r="Q132" s="101">
        <f>SUM($D$126:D132)</f>
        <v>1482.00809101</v>
      </c>
      <c r="R132" s="100">
        <f t="shared" si="92"/>
        <v>88.672832559217227</v>
      </c>
      <c r="S132" s="123">
        <f>SUM(G$126:G132)</f>
        <v>2591.7209089899998</v>
      </c>
      <c r="T132" s="99">
        <f t="shared" si="93"/>
        <v>15.51725576553007</v>
      </c>
      <c r="U132" s="103">
        <f>SUM($K$126:K132)</f>
        <v>7.2002179900000005</v>
      </c>
      <c r="V132" s="100">
        <f t="shared" si="94"/>
        <v>-97.807492049971472</v>
      </c>
      <c r="W132" s="92">
        <f>SUM($N$126:N132)</f>
        <v>2612.0497820100004</v>
      </c>
      <c r="X132" s="96">
        <f t="shared" si="95"/>
        <v>57.950037395360376</v>
      </c>
      <c r="Y132"/>
      <c r="Z132" s="406"/>
    </row>
    <row r="133" spans="1:26" s="104" customFormat="1" ht="12" customHeight="1">
      <c r="A133" s="672"/>
      <c r="B133" s="105" t="s">
        <v>28</v>
      </c>
      <c r="C133" s="48">
        <f>datos!D267</f>
        <v>629.79999999999995</v>
      </c>
      <c r="D133" s="48">
        <v>83.410361089999995</v>
      </c>
      <c r="E133" s="106">
        <f t="shared" si="83"/>
        <v>-53.551577721625662</v>
      </c>
      <c r="F133" s="107">
        <f t="shared" si="84"/>
        <v>-36.017401039758248</v>
      </c>
      <c r="G133" s="48">
        <f t="shared" si="85"/>
        <v>546.38963890999992</v>
      </c>
      <c r="H133" s="108">
        <f t="shared" si="86"/>
        <v>50.026798427243534</v>
      </c>
      <c r="I133" s="109">
        <f t="shared" si="87"/>
        <v>124.5136707327557</v>
      </c>
      <c r="J133" s="48">
        <f>datos!G267</f>
        <v>289.58999999999997</v>
      </c>
      <c r="K133" s="48">
        <v>0.91713582000000005</v>
      </c>
      <c r="L133" s="106">
        <f t="shared" si="88"/>
        <v>72.97861233455501</v>
      </c>
      <c r="M133" s="107">
        <f t="shared" si="89"/>
        <v>-97.540784539036224</v>
      </c>
      <c r="N133" s="48">
        <f t="shared" si="75"/>
        <v>288.67286417999998</v>
      </c>
      <c r="O133" s="108">
        <f t="shared" si="90"/>
        <v>-25.670619712828735</v>
      </c>
      <c r="P133" s="109">
        <f t="shared" si="91"/>
        <v>28.455388141827886</v>
      </c>
      <c r="Q133" s="111">
        <f>SUM($D$126:D133)</f>
        <v>1565.4184521</v>
      </c>
      <c r="R133" s="110">
        <f t="shared" si="92"/>
        <v>70.924245484050005</v>
      </c>
      <c r="S133" s="125">
        <f>SUM(G$126:G133)</f>
        <v>3138.1105478999998</v>
      </c>
      <c r="T133" s="109">
        <f t="shared" si="93"/>
        <v>26.183357421343612</v>
      </c>
      <c r="U133" s="113">
        <f>SUM($K$126:K133)</f>
        <v>8.1173538100000009</v>
      </c>
      <c r="V133" s="110">
        <f t="shared" si="94"/>
        <v>-97.780293015072019</v>
      </c>
      <c r="W133" s="59">
        <f>SUM($N$126:N133)</f>
        <v>2900.7226461900004</v>
      </c>
      <c r="X133" s="106">
        <f t="shared" si="95"/>
        <v>54.421470544382686</v>
      </c>
      <c r="Y133"/>
      <c r="Z133" s="406"/>
    </row>
    <row r="134" spans="1:26" s="104" customFormat="1" ht="12" customHeight="1">
      <c r="A134" s="672"/>
      <c r="B134" s="114" t="s">
        <v>29</v>
      </c>
      <c r="C134" s="67">
        <f>datos!D268</f>
        <v>751.19200000000001</v>
      </c>
      <c r="D134" s="67">
        <v>256.20776755999998</v>
      </c>
      <c r="E134" s="115">
        <f t="shared" si="83"/>
        <v>207.16539793365857</v>
      </c>
      <c r="F134" s="116">
        <f t="shared" si="84"/>
        <v>61.059474520021361</v>
      </c>
      <c r="G134" s="67">
        <f t="shared" si="85"/>
        <v>494.98423244000003</v>
      </c>
      <c r="H134" s="117">
        <f t="shared" si="86"/>
        <v>-9.4081956920978982</v>
      </c>
      <c r="I134" s="118">
        <f t="shared" si="87"/>
        <v>16.211621551872369</v>
      </c>
      <c r="J134" s="67">
        <f>datos!G268</f>
        <v>413.53</v>
      </c>
      <c r="K134" s="67">
        <v>0.89855536000000003</v>
      </c>
      <c r="L134" s="115">
        <f t="shared" si="88"/>
        <v>-2.0259223982768471</v>
      </c>
      <c r="M134" s="116">
        <f t="shared" si="89"/>
        <v>-98.790623843275128</v>
      </c>
      <c r="N134" s="67">
        <f t="shared" ref="N134:N139" si="96">J134-K134</f>
        <v>412.63144463999998</v>
      </c>
      <c r="O134" s="117">
        <f t="shared" si="90"/>
        <v>42.94084960569986</v>
      </c>
      <c r="P134" s="118">
        <f t="shared" si="91"/>
        <v>30.455341336244924</v>
      </c>
      <c r="Q134" s="120">
        <f>SUM($D$126:D134)</f>
        <v>1821.6262196600001</v>
      </c>
      <c r="R134" s="119">
        <f t="shared" si="92"/>
        <v>69.464382203832486</v>
      </c>
      <c r="S134" s="126">
        <f>SUM(G$126:G134)</f>
        <v>3633.0947803399999</v>
      </c>
      <c r="T134" s="118">
        <f t="shared" si="93"/>
        <v>24.725247660530769</v>
      </c>
      <c r="U134" s="122">
        <f>SUM($K$126:K134)</f>
        <v>9.0159091700000005</v>
      </c>
      <c r="V134" s="119">
        <f t="shared" si="94"/>
        <v>-97.950901399621173</v>
      </c>
      <c r="W134" s="78">
        <f>SUM($N$126:N134)</f>
        <v>3313.3540908300006</v>
      </c>
      <c r="X134" s="115">
        <f t="shared" si="95"/>
        <v>50.967536274591318</v>
      </c>
      <c r="Y134"/>
      <c r="Z134" s="406"/>
    </row>
    <row r="135" spans="1:26" s="104" customFormat="1" ht="12" customHeight="1">
      <c r="A135" s="672"/>
      <c r="B135" s="95" t="s">
        <v>30</v>
      </c>
      <c r="C135" s="81">
        <f>datos!D269</f>
        <v>745.17399999999998</v>
      </c>
      <c r="D135" s="81">
        <v>241.13543584999999</v>
      </c>
      <c r="E135" s="96">
        <f t="shared" si="83"/>
        <v>-5.8828550959019177</v>
      </c>
      <c r="F135" s="97">
        <f t="shared" si="84"/>
        <v>27.920841456168954</v>
      </c>
      <c r="G135" s="81">
        <f t="shared" si="85"/>
        <v>504.03856414999996</v>
      </c>
      <c r="H135" s="98">
        <f t="shared" si="86"/>
        <v>1.8292161884363667</v>
      </c>
      <c r="I135" s="99">
        <f t="shared" si="87"/>
        <v>33.077252424198498</v>
      </c>
      <c r="J135" s="81">
        <f>datos!G269</f>
        <v>400.55</v>
      </c>
      <c r="K135" s="81">
        <v>0.21890545</v>
      </c>
      <c r="L135" s="96">
        <f t="shared" si="88"/>
        <v>-75.638067530975505</v>
      </c>
      <c r="M135" s="97">
        <f t="shared" si="89"/>
        <v>-99.040554917157934</v>
      </c>
      <c r="N135" s="81">
        <f t="shared" si="96"/>
        <v>400.33109454999999</v>
      </c>
      <c r="O135" s="98">
        <f t="shared" si="90"/>
        <v>-2.9809531604484074</v>
      </c>
      <c r="P135" s="99">
        <f t="shared" si="91"/>
        <v>29.333413112616146</v>
      </c>
      <c r="Q135" s="101">
        <f>SUM($D$126:D135)</f>
        <v>2062.7616555099999</v>
      </c>
      <c r="R135" s="100">
        <f t="shared" si="92"/>
        <v>63.266115661347079</v>
      </c>
      <c r="S135" s="123">
        <f>SUM(G$126:G135)</f>
        <v>4137.1333444900001</v>
      </c>
      <c r="T135" s="99">
        <f t="shared" si="93"/>
        <v>25.686282284905392</v>
      </c>
      <c r="U135" s="103">
        <f>SUM($K$126:K135)</f>
        <v>9.2348146199999999</v>
      </c>
      <c r="V135" s="100">
        <f t="shared" si="94"/>
        <v>-98.004619713598728</v>
      </c>
      <c r="W135" s="92">
        <f>SUM($N$126:N135)</f>
        <v>3713.6851853800008</v>
      </c>
      <c r="X135" s="96">
        <f t="shared" si="95"/>
        <v>48.293514401203282</v>
      </c>
      <c r="Y135"/>
      <c r="Z135" s="406"/>
    </row>
    <row r="136" spans="1:26" s="104" customFormat="1" ht="12" customHeight="1">
      <c r="A136" s="672"/>
      <c r="B136" s="105" t="s">
        <v>31</v>
      </c>
      <c r="C136" s="48">
        <f>datos!D270</f>
        <v>682.39400000000001</v>
      </c>
      <c r="D136" s="48">
        <v>248.16688323</v>
      </c>
      <c r="E136" s="106">
        <f t="shared" si="83"/>
        <v>2.9159743175921848</v>
      </c>
      <c r="F136" s="107">
        <f t="shared" si="84"/>
        <v>14.992672042687371</v>
      </c>
      <c r="G136" s="48">
        <f t="shared" si="85"/>
        <v>434.22711677000001</v>
      </c>
      <c r="H136" s="108">
        <f t="shared" si="86"/>
        <v>-13.850417873824494</v>
      </c>
      <c r="I136" s="109">
        <f t="shared" si="87"/>
        <v>45.895452854046837</v>
      </c>
      <c r="J136" s="48">
        <f>datos!G270</f>
        <v>418.16</v>
      </c>
      <c r="K136" s="48">
        <v>0.68362047000000004</v>
      </c>
      <c r="L136" s="106">
        <f t="shared" si="88"/>
        <v>212.29029245274614</v>
      </c>
      <c r="M136" s="107">
        <f t="shared" si="89"/>
        <v>-31.358043456768879</v>
      </c>
      <c r="N136" s="48">
        <f t="shared" si="96"/>
        <v>417.47637953000003</v>
      </c>
      <c r="O136" s="108">
        <f t="shared" si="90"/>
        <v>4.2827762353240484</v>
      </c>
      <c r="P136" s="109">
        <f t="shared" si="91"/>
        <v>28.117586351216882</v>
      </c>
      <c r="Q136" s="111">
        <f>SUM($D$126:D136)</f>
        <v>2310.92853874</v>
      </c>
      <c r="R136" s="110">
        <f t="shared" si="92"/>
        <v>56.223378958051143</v>
      </c>
      <c r="S136" s="125">
        <f>SUM(G$126:G136)</f>
        <v>4571.3604612600002</v>
      </c>
      <c r="T136" s="109">
        <f t="shared" si="93"/>
        <v>27.362067313619676</v>
      </c>
      <c r="U136" s="113">
        <f>SUM($K$126:K136)</f>
        <v>9.9184350899999991</v>
      </c>
      <c r="V136" s="110">
        <f t="shared" si="94"/>
        <v>-97.861510634206695</v>
      </c>
      <c r="W136" s="59">
        <f>SUM($N$126:N136)</f>
        <v>4131.1615649100004</v>
      </c>
      <c r="X136" s="106">
        <f t="shared" si="95"/>
        <v>45.970512140680157</v>
      </c>
      <c r="Y136"/>
      <c r="Z136" s="406"/>
    </row>
    <row r="137" spans="1:26" s="104" customFormat="1" ht="12" customHeight="1">
      <c r="A137" s="673"/>
      <c r="B137" s="127" t="s">
        <v>32</v>
      </c>
      <c r="C137" s="67">
        <f>datos!D271</f>
        <v>520.01760000000002</v>
      </c>
      <c r="D137" s="67">
        <v>168.00754990999999</v>
      </c>
      <c r="E137" s="115">
        <f t="shared" ref="E137:E142" si="97">((D137/D136)-1)*100</f>
        <v>-32.300576239944419</v>
      </c>
      <c r="F137" s="116">
        <f t="shared" ref="F137:F142" si="98">((D137/D125)-1)*100</f>
        <v>-10.020195354151484</v>
      </c>
      <c r="G137" s="67">
        <f t="shared" ref="G137:G142" si="99">C137-D137</f>
        <v>352.01005009000005</v>
      </c>
      <c r="H137" s="117">
        <f t="shared" ref="H137:H142" si="100">((G137/G136)-1)*100</f>
        <v>-18.934116158284155</v>
      </c>
      <c r="I137" s="118">
        <f t="shared" ref="I137:I142" si="101">((G137/G125)-1)*100</f>
        <v>58.0696189056493</v>
      </c>
      <c r="J137" s="67">
        <f>datos!G271</f>
        <v>353.55</v>
      </c>
      <c r="K137" s="67">
        <v>0.78242575000000003</v>
      </c>
      <c r="L137" s="115">
        <f t="shared" ref="L137:L142" si="102">((K137/K136)-1)*100</f>
        <v>14.453236018517689</v>
      </c>
      <c r="M137" s="116">
        <f t="shared" ref="M137:M142" si="103">((K137/K125)-1)*100</f>
        <v>-18.94106639670564</v>
      </c>
      <c r="N137" s="67">
        <f t="shared" si="96"/>
        <v>352.76757425</v>
      </c>
      <c r="O137" s="117">
        <f t="shared" ref="O137:O142" si="104">((N137/N136)-1)*100</f>
        <v>-15.499991964299875</v>
      </c>
      <c r="P137" s="118">
        <f t="shared" ref="P137:P142" si="105">((N137/N125)-1)*100</f>
        <v>28.272240380690626</v>
      </c>
      <c r="Q137" s="120">
        <f>SUM($D$126:D137)</f>
        <v>2478.9360886499999</v>
      </c>
      <c r="R137" s="119">
        <f t="shared" ref="R137:R142" si="106">((Q137/Q125)-1)*100</f>
        <v>48.798966432568115</v>
      </c>
      <c r="S137" s="126">
        <f>SUM(G$126:G137)</f>
        <v>4923.37051135</v>
      </c>
      <c r="T137" s="118">
        <f t="shared" ref="T137:T142" si="107">((S137/S125)-1)*100</f>
        <v>29.155990659526587</v>
      </c>
      <c r="U137" s="122">
        <f>SUM($K$126:K137)</f>
        <v>10.700860839999999</v>
      </c>
      <c r="V137" s="119">
        <f t="shared" ref="V137:V142" si="108">((U137/U125)-1)*100</f>
        <v>-97.697605404419008</v>
      </c>
      <c r="W137" s="78">
        <f>SUM($N$126:N137)</f>
        <v>4483.92913916</v>
      </c>
      <c r="X137" s="115">
        <f t="shared" ref="X137:X142" si="109">((W137/W125)-1)*100</f>
        <v>44.403023565304281</v>
      </c>
      <c r="Y137"/>
      <c r="Z137" s="406"/>
    </row>
    <row r="138" spans="1:26" s="104" customFormat="1" ht="12" customHeight="1">
      <c r="A138" s="671">
        <v>2011</v>
      </c>
      <c r="B138" s="95" t="s">
        <v>21</v>
      </c>
      <c r="C138" s="81">
        <f>datos!D272</f>
        <v>575.92999999999995</v>
      </c>
      <c r="D138" s="81">
        <v>191.63853521999999</v>
      </c>
      <c r="E138" s="96">
        <f t="shared" si="97"/>
        <v>14.065430584910544</v>
      </c>
      <c r="F138" s="97">
        <f t="shared" si="98"/>
        <v>3.384772394722102</v>
      </c>
      <c r="G138" s="81">
        <f t="shared" si="99"/>
        <v>384.29146477999996</v>
      </c>
      <c r="H138" s="98">
        <f t="shared" si="100"/>
        <v>9.1705946127806257</v>
      </c>
      <c r="I138" s="99">
        <f t="shared" si="101"/>
        <v>45.074428557261029</v>
      </c>
      <c r="J138" s="81">
        <f>datos!G272</f>
        <v>381.85</v>
      </c>
      <c r="K138" s="81">
        <v>0.75362971999999995</v>
      </c>
      <c r="L138" s="96">
        <f t="shared" si="102"/>
        <v>-3.6803530558650599</v>
      </c>
      <c r="M138" s="97">
        <f t="shared" si="103"/>
        <v>25.970635590900738</v>
      </c>
      <c r="N138" s="81">
        <f t="shared" si="96"/>
        <v>381.09637028000003</v>
      </c>
      <c r="O138" s="98">
        <f t="shared" si="104"/>
        <v>8.0304421658448533</v>
      </c>
      <c r="P138" s="99">
        <f t="shared" si="105"/>
        <v>8.2009271997815389</v>
      </c>
      <c r="Q138" s="101">
        <f>SUM($D$138:D138)</f>
        <v>191.63853521999999</v>
      </c>
      <c r="R138" s="100">
        <f t="shared" si="106"/>
        <v>3.384772394722102</v>
      </c>
      <c r="S138" s="123">
        <f>SUM(G$138:G138)</f>
        <v>384.29146477999996</v>
      </c>
      <c r="T138" s="99">
        <f t="shared" si="107"/>
        <v>45.074428557261029</v>
      </c>
      <c r="U138" s="103">
        <f>K138</f>
        <v>0.75362971999999995</v>
      </c>
      <c r="V138" s="100">
        <f t="shared" si="108"/>
        <v>25.970635590900738</v>
      </c>
      <c r="W138" s="92">
        <f>SUM($N$138:N138)</f>
        <v>381.09637028000003</v>
      </c>
      <c r="X138" s="96">
        <f t="shared" si="109"/>
        <v>8.2009271997815389</v>
      </c>
      <c r="Y138"/>
      <c r="Z138" s="406"/>
    </row>
    <row r="139" spans="1:26" s="104" customFormat="1" ht="12" customHeight="1">
      <c r="A139" s="672"/>
      <c r="B139" s="105" t="s">
        <v>22</v>
      </c>
      <c r="C139" s="48">
        <f>datos!D273</f>
        <v>642.79999999999995</v>
      </c>
      <c r="D139" s="48">
        <v>238.17105457</v>
      </c>
      <c r="E139" s="106">
        <f t="shared" si="97"/>
        <v>24.281400030834565</v>
      </c>
      <c r="F139" s="107">
        <f t="shared" si="98"/>
        <v>16.132738964182881</v>
      </c>
      <c r="G139" s="48">
        <f t="shared" si="99"/>
        <v>404.62894542999993</v>
      </c>
      <c r="H139" s="108">
        <f t="shared" si="100"/>
        <v>5.2922020169359874</v>
      </c>
      <c r="I139" s="109">
        <f t="shared" si="101"/>
        <v>31.180180348540041</v>
      </c>
      <c r="J139" s="48">
        <f>datos!G273</f>
        <v>403.92</v>
      </c>
      <c r="K139" s="48">
        <v>1.4759673799999999</v>
      </c>
      <c r="L139" s="106">
        <f t="shared" si="102"/>
        <v>95.84782033277564</v>
      </c>
      <c r="M139" s="107">
        <f t="shared" si="103"/>
        <v>40.561822593821951</v>
      </c>
      <c r="N139" s="48">
        <f t="shared" si="96"/>
        <v>402.44403262000003</v>
      </c>
      <c r="O139" s="108">
        <f t="shared" si="104"/>
        <v>5.6016440997103789</v>
      </c>
      <c r="P139" s="109">
        <f t="shared" si="105"/>
        <v>21.010341092257455</v>
      </c>
      <c r="Q139" s="111">
        <f>SUM($D$138:D139)</f>
        <v>429.80958979000002</v>
      </c>
      <c r="R139" s="110">
        <f t="shared" si="106"/>
        <v>10.0806927530382</v>
      </c>
      <c r="S139" s="125">
        <f>SUM(G$138:G139)</f>
        <v>788.92041020999989</v>
      </c>
      <c r="T139" s="109">
        <f t="shared" si="107"/>
        <v>37.599493565937706</v>
      </c>
      <c r="U139" s="113">
        <f>SUM($K$138:K139)</f>
        <v>2.2295970999999999</v>
      </c>
      <c r="V139" s="110">
        <f t="shared" si="108"/>
        <v>35.265904381393057</v>
      </c>
      <c r="W139" s="59">
        <f>SUM($N$138:N139)</f>
        <v>783.54040290000012</v>
      </c>
      <c r="X139" s="106">
        <f t="shared" si="109"/>
        <v>14.421926094212356</v>
      </c>
      <c r="Y139"/>
      <c r="Z139" s="406"/>
    </row>
    <row r="140" spans="1:26" s="104" customFormat="1" ht="12" customHeight="1">
      <c r="A140" s="672"/>
      <c r="B140" s="114" t="s">
        <v>23</v>
      </c>
      <c r="C140" s="67">
        <f>datos!D274</f>
        <v>797.76</v>
      </c>
      <c r="D140" s="67">
        <v>278.04466331999998</v>
      </c>
      <c r="E140" s="115">
        <f t="shared" si="97"/>
        <v>16.741584665688624</v>
      </c>
      <c r="F140" s="116">
        <f t="shared" si="98"/>
        <v>24.701724230406263</v>
      </c>
      <c r="G140" s="67">
        <f t="shared" si="99"/>
        <v>519.71533668000006</v>
      </c>
      <c r="H140" s="117">
        <f t="shared" si="100"/>
        <v>28.442451423661154</v>
      </c>
      <c r="I140" s="118">
        <f t="shared" si="101"/>
        <v>32.011238098966757</v>
      </c>
      <c r="J140" s="67">
        <f>datos!G274</f>
        <v>546.85</v>
      </c>
      <c r="K140" s="67">
        <v>71.733598529999995</v>
      </c>
      <c r="L140" s="115">
        <f t="shared" si="102"/>
        <v>4760.1073100951598</v>
      </c>
      <c r="M140" s="116">
        <f t="shared" si="103"/>
        <v>5955.3653737963505</v>
      </c>
      <c r="N140" s="67">
        <f t="shared" ref="N140:N145" si="110">J140-K140</f>
        <v>475.11640147000003</v>
      </c>
      <c r="O140" s="117">
        <f t="shared" si="104"/>
        <v>18.057757839490552</v>
      </c>
      <c r="P140" s="118">
        <f t="shared" si="105"/>
        <v>26.936221484813871</v>
      </c>
      <c r="Q140" s="120">
        <f>SUM($D$138:D140)</f>
        <v>707.85425310999995</v>
      </c>
      <c r="R140" s="119">
        <f t="shared" si="106"/>
        <v>15.395212984780615</v>
      </c>
      <c r="S140" s="126">
        <f>SUM(G$138:G140)</f>
        <v>1308.6357468900001</v>
      </c>
      <c r="T140" s="118">
        <f t="shared" si="107"/>
        <v>35.324456933992643</v>
      </c>
      <c r="U140" s="122">
        <f>SUM($K$138:K140)</f>
        <v>73.963195630000001</v>
      </c>
      <c r="V140" s="119">
        <f t="shared" si="108"/>
        <v>2510.8322828270211</v>
      </c>
      <c r="W140" s="78">
        <f>SUM($N$138:N140)</f>
        <v>1258.6568043700001</v>
      </c>
      <c r="X140" s="115">
        <f t="shared" si="109"/>
        <v>18.84468530264709</v>
      </c>
      <c r="Y140"/>
      <c r="Z140" s="406"/>
    </row>
    <row r="141" spans="1:26" s="104" customFormat="1" ht="12" customHeight="1">
      <c r="A141" s="672"/>
      <c r="B141" s="95" t="s">
        <v>24</v>
      </c>
      <c r="C141" s="81">
        <f>datos!D275</f>
        <v>715.37</v>
      </c>
      <c r="D141" s="81">
        <v>228.15300543000001</v>
      </c>
      <c r="E141" s="96">
        <f t="shared" si="97"/>
        <v>-17.943756695153667</v>
      </c>
      <c r="F141" s="97">
        <f t="shared" si="98"/>
        <v>8.0668400001306253</v>
      </c>
      <c r="G141" s="81">
        <f t="shared" si="99"/>
        <v>487.21699457</v>
      </c>
      <c r="H141" s="98">
        <f t="shared" si="100"/>
        <v>-6.2531043085245708</v>
      </c>
      <c r="I141" s="99">
        <f t="shared" si="101"/>
        <v>18.262327894503215</v>
      </c>
      <c r="J141" s="81">
        <f>datos!G275</f>
        <v>456.35</v>
      </c>
      <c r="K141" s="81">
        <v>53.899551770000002</v>
      </c>
      <c r="L141" s="96">
        <f t="shared" si="102"/>
        <v>-24.861497436994661</v>
      </c>
      <c r="M141" s="97">
        <f t="shared" si="103"/>
        <v>6600.567981662618</v>
      </c>
      <c r="N141" s="81">
        <f t="shared" si="110"/>
        <v>402.45044823000001</v>
      </c>
      <c r="O141" s="98">
        <f t="shared" si="104"/>
        <v>-15.294347451524114</v>
      </c>
      <c r="P141" s="99">
        <f t="shared" si="105"/>
        <v>10.165142478861666</v>
      </c>
      <c r="Q141" s="101">
        <f>SUM($D$138:D141)</f>
        <v>936.00725853999995</v>
      </c>
      <c r="R141" s="100">
        <f t="shared" si="106"/>
        <v>13.518793828105524</v>
      </c>
      <c r="S141" s="123">
        <f>SUM(G$138:G141)</f>
        <v>1795.8527414600001</v>
      </c>
      <c r="T141" s="99">
        <f t="shared" si="107"/>
        <v>30.227158403365941</v>
      </c>
      <c r="U141" s="103">
        <f>SUM($K$138:K141)</f>
        <v>127.8627474</v>
      </c>
      <c r="V141" s="100">
        <f t="shared" si="108"/>
        <v>3415.2833723105987</v>
      </c>
      <c r="W141" s="92">
        <f>SUM($N$138:N141)</f>
        <v>1661.1072526000003</v>
      </c>
      <c r="X141" s="96">
        <f t="shared" si="109"/>
        <v>16.618633136069192</v>
      </c>
      <c r="Y141"/>
      <c r="Z141" s="406"/>
    </row>
    <row r="142" spans="1:26" s="104" customFormat="1" ht="12" customHeight="1">
      <c r="A142" s="672"/>
      <c r="B142" s="105" t="s">
        <v>25</v>
      </c>
      <c r="C142" s="48">
        <f>datos!D276</f>
        <v>772.7</v>
      </c>
      <c r="D142" s="48">
        <v>268.15948315999998</v>
      </c>
      <c r="E142" s="106">
        <f t="shared" si="97"/>
        <v>17.534933477908709</v>
      </c>
      <c r="F142" s="107">
        <f t="shared" si="98"/>
        <v>15.767598048085407</v>
      </c>
      <c r="G142" s="48">
        <f t="shared" si="99"/>
        <v>504.54051684000007</v>
      </c>
      <c r="H142" s="108">
        <f t="shared" si="100"/>
        <v>3.555607144879902</v>
      </c>
      <c r="I142" s="109">
        <f t="shared" si="101"/>
        <v>7.8223271874748201</v>
      </c>
      <c r="J142" s="48">
        <f>datos!G276</f>
        <v>516.29999999999995</v>
      </c>
      <c r="K142" s="48">
        <v>60.417901819999997</v>
      </c>
      <c r="L142" s="106">
        <f t="shared" si="102"/>
        <v>12.093514391019578</v>
      </c>
      <c r="M142" s="107">
        <f t="shared" si="103"/>
        <v>4246.1959077641022</v>
      </c>
      <c r="N142" s="48">
        <f t="shared" si="110"/>
        <v>455.88209817999996</v>
      </c>
      <c r="O142" s="108">
        <f t="shared" si="104"/>
        <v>13.276578566378895</v>
      </c>
      <c r="P142" s="109">
        <f t="shared" si="105"/>
        <v>15.673860592211565</v>
      </c>
      <c r="Q142" s="111">
        <f>SUM($D$138:D142)</f>
        <v>1204.1667416999999</v>
      </c>
      <c r="R142" s="110">
        <f t="shared" si="106"/>
        <v>14.011992264912632</v>
      </c>
      <c r="S142" s="125">
        <f>SUM(G$138:G142)</f>
        <v>2300.3932583000001</v>
      </c>
      <c r="T142" s="109">
        <f t="shared" si="107"/>
        <v>24.550754379248609</v>
      </c>
      <c r="U142" s="113">
        <f>SUM($K$138:K142)</f>
        <v>188.28064921999999</v>
      </c>
      <c r="V142" s="110">
        <f t="shared" si="108"/>
        <v>3645.036830772674</v>
      </c>
      <c r="W142" s="59">
        <f>SUM($N$138:N142)</f>
        <v>2116.9893507800002</v>
      </c>
      <c r="X142" s="106">
        <f t="shared" si="109"/>
        <v>16.413879952748299</v>
      </c>
      <c r="Y142"/>
      <c r="Z142" s="406"/>
    </row>
    <row r="143" spans="1:26" s="104" customFormat="1" ht="12" customHeight="1">
      <c r="A143" s="672"/>
      <c r="B143" s="105" t="s">
        <v>26</v>
      </c>
      <c r="C143" s="48">
        <f>datos!D277</f>
        <v>873.92</v>
      </c>
      <c r="D143" s="48">
        <v>312.10565537999997</v>
      </c>
      <c r="E143" s="106">
        <f t="shared" ref="E143:E148" si="111">((D143/D142)-1)*100</f>
        <v>16.388073135485225</v>
      </c>
      <c r="F143" s="107">
        <f t="shared" ref="F143:F148" si="112">((D143/D131)-1)*100</f>
        <v>26.740184331489679</v>
      </c>
      <c r="G143" s="67">
        <f t="shared" ref="G143:G148" si="113">C143-D143</f>
        <v>561.81434461999993</v>
      </c>
      <c r="H143" s="117">
        <f t="shared" ref="H143:H148" si="114">((G143/G142)-1)*100</f>
        <v>11.351680562487431</v>
      </c>
      <c r="I143" s="118">
        <f t="shared" ref="I143:I148" si="115">((G143/G131)-1)*100</f>
        <v>47.622998117594896</v>
      </c>
      <c r="J143" s="48">
        <f>datos!G277</f>
        <v>481.88</v>
      </c>
      <c r="K143" s="67">
        <v>38.798401740000003</v>
      </c>
      <c r="L143" s="106">
        <f t="shared" ref="L143:L148" si="116">((K143/K142)-1)*100</f>
        <v>-35.783268582232267</v>
      </c>
      <c r="M143" s="107">
        <f t="shared" ref="M143:M148" si="117">((K143/K131)-1)*100</f>
        <v>2262.0907860722714</v>
      </c>
      <c r="N143" s="67">
        <f t="shared" si="110"/>
        <v>443.08159825999996</v>
      </c>
      <c r="O143" s="108">
        <f t="shared" ref="O143:O148" si="118">((N143/N142)-1)*100</f>
        <v>-2.8078531644701421</v>
      </c>
      <c r="P143" s="109">
        <f t="shared" ref="P143:P148" si="119">((N143/N131)-1)*100</f>
        <v>9.3549487225652825</v>
      </c>
      <c r="Q143" s="111">
        <f>SUM($D$138:D143)</f>
        <v>1516.2723970799998</v>
      </c>
      <c r="R143" s="110">
        <f t="shared" ref="R143:R148" si="120">((Q143/Q131)-1)*100</f>
        <v>16.418565252341779</v>
      </c>
      <c r="S143" s="126">
        <f>SUM(G$138:G143)</f>
        <v>2862.2076029199998</v>
      </c>
      <c r="T143" s="109">
        <f t="shared" ref="T143:T148" si="121">((S143/S131)-1)*100</f>
        <v>28.492656256809788</v>
      </c>
      <c r="U143" s="113">
        <f>SUM($K$138:K143)</f>
        <v>227.07905095999999</v>
      </c>
      <c r="V143" s="110">
        <f t="shared" ref="V143:V148" si="122">((U143/U131)-1)*100</f>
        <v>3304.475289627223</v>
      </c>
      <c r="W143" s="78">
        <f>SUM($N$138:N143)</f>
        <v>2560.0709490400004</v>
      </c>
      <c r="X143" s="106">
        <f t="shared" ref="X143:X148" si="123">((W143/W131)-1)*100</f>
        <v>15.127669791071252</v>
      </c>
      <c r="Y143"/>
      <c r="Z143" s="406"/>
    </row>
    <row r="144" spans="1:26" s="104" customFormat="1" ht="12" customHeight="1">
      <c r="A144" s="672"/>
      <c r="B144" s="95" t="s">
        <v>27</v>
      </c>
      <c r="C144" s="81">
        <f>datos!D278</f>
        <v>609.76</v>
      </c>
      <c r="D144" s="81">
        <v>166.84570729000001</v>
      </c>
      <c r="E144" s="96">
        <f t="shared" si="111"/>
        <v>-46.541914760609096</v>
      </c>
      <c r="F144" s="97">
        <f t="shared" si="112"/>
        <v>-7.0892420765569781</v>
      </c>
      <c r="G144" s="81">
        <f t="shared" si="113"/>
        <v>442.91429270999998</v>
      </c>
      <c r="H144" s="98">
        <f t="shared" si="114"/>
        <v>-21.163584206882714</v>
      </c>
      <c r="I144" s="99">
        <f t="shared" si="115"/>
        <v>21.614702367907903</v>
      </c>
      <c r="J144" s="81">
        <f>datos!G278</f>
        <v>388.56</v>
      </c>
      <c r="K144" s="81">
        <v>45.270557169999996</v>
      </c>
      <c r="L144" s="96">
        <f t="shared" si="116"/>
        <v>16.681500112741475</v>
      </c>
      <c r="M144" s="97">
        <f t="shared" si="117"/>
        <v>8438.3625719457104</v>
      </c>
      <c r="N144" s="81">
        <f t="shared" si="110"/>
        <v>343.28944282999998</v>
      </c>
      <c r="O144" s="98">
        <f t="shared" si="118"/>
        <v>-22.522297432772643</v>
      </c>
      <c r="P144" s="99">
        <f t="shared" si="119"/>
        <v>-11.607585225705265</v>
      </c>
      <c r="Q144" s="101">
        <f>SUM($D$138:D144)</f>
        <v>1683.1181043699999</v>
      </c>
      <c r="R144" s="100">
        <f t="shared" si="120"/>
        <v>13.570102253823846</v>
      </c>
      <c r="S144" s="123">
        <f>SUM(G$138:G144)</f>
        <v>3305.1218956299999</v>
      </c>
      <c r="T144" s="99">
        <f t="shared" si="121"/>
        <v>27.526150063666165</v>
      </c>
      <c r="U144" s="103">
        <f>SUM($K$138:K144)</f>
        <v>272.34960812999998</v>
      </c>
      <c r="V144" s="100">
        <f t="shared" si="122"/>
        <v>3682.5189252360396</v>
      </c>
      <c r="W144" s="92">
        <f>SUM($N$138:N144)</f>
        <v>2903.3603918700005</v>
      </c>
      <c r="X144" s="96">
        <f t="shared" si="123"/>
        <v>11.152567300452954</v>
      </c>
      <c r="Y144"/>
      <c r="Z144" s="406"/>
    </row>
    <row r="145" spans="1:26" s="104" customFormat="1" ht="12" customHeight="1">
      <c r="A145" s="672"/>
      <c r="B145" s="105" t="s">
        <v>28</v>
      </c>
      <c r="C145" s="48">
        <f>datos!D279</f>
        <v>580.22</v>
      </c>
      <c r="D145" s="48">
        <v>141.53063571999999</v>
      </c>
      <c r="E145" s="106">
        <f t="shared" si="111"/>
        <v>-15.172743717043346</v>
      </c>
      <c r="F145" s="107">
        <f t="shared" si="112"/>
        <v>69.67992209899208</v>
      </c>
      <c r="G145" s="48">
        <f t="shared" si="113"/>
        <v>438.68936428000006</v>
      </c>
      <c r="H145" s="108">
        <f t="shared" si="114"/>
        <v>-0.95389299906070146</v>
      </c>
      <c r="I145" s="109">
        <f t="shared" si="115"/>
        <v>-19.711258589173209</v>
      </c>
      <c r="J145" s="48">
        <f>datos!G279</f>
        <v>331.51</v>
      </c>
      <c r="K145" s="48">
        <v>46.000683629999997</v>
      </c>
      <c r="L145" s="106">
        <f t="shared" si="116"/>
        <v>1.6128064367713302</v>
      </c>
      <c r="M145" s="107">
        <f t="shared" si="117"/>
        <v>4915.6893479528471</v>
      </c>
      <c r="N145" s="48">
        <f t="shared" si="110"/>
        <v>285.50931636999996</v>
      </c>
      <c r="O145" s="108">
        <f t="shared" si="118"/>
        <v>-16.831314701574808</v>
      </c>
      <c r="P145" s="109">
        <f t="shared" si="119"/>
        <v>-1.0958937269654134</v>
      </c>
      <c r="Q145" s="111">
        <f>SUM($D$138:D145)</f>
        <v>1824.6487400899998</v>
      </c>
      <c r="R145" s="110">
        <f t="shared" si="120"/>
        <v>16.55980786749025</v>
      </c>
      <c r="S145" s="125">
        <f>SUM(G$138:G145)</f>
        <v>3743.81125991</v>
      </c>
      <c r="T145" s="109">
        <f t="shared" si="121"/>
        <v>19.301445974085606</v>
      </c>
      <c r="U145" s="113">
        <f>SUM($K$138:K145)</f>
        <v>318.35029176</v>
      </c>
      <c r="V145" s="110">
        <f t="shared" si="122"/>
        <v>3821.8481688923694</v>
      </c>
      <c r="W145" s="59">
        <f>SUM($N$138:N145)</f>
        <v>3188.8697082400004</v>
      </c>
      <c r="X145" s="106">
        <f t="shared" si="123"/>
        <v>9.9336302430868884</v>
      </c>
      <c r="Y145"/>
      <c r="Z145" s="406"/>
    </row>
    <row r="146" spans="1:26" s="104" customFormat="1" ht="12" customHeight="1">
      <c r="A146" s="672"/>
      <c r="B146" s="114" t="s">
        <v>29</v>
      </c>
      <c r="C146" s="67">
        <f>datos!D280</f>
        <v>828.05</v>
      </c>
      <c r="D146" s="67">
        <v>313.41471515000001</v>
      </c>
      <c r="E146" s="115">
        <f t="shared" si="111"/>
        <v>121.44655364231554</v>
      </c>
      <c r="F146" s="116">
        <f t="shared" si="112"/>
        <v>22.328342397582858</v>
      </c>
      <c r="G146" s="67">
        <f t="shared" si="113"/>
        <v>514.63528484999995</v>
      </c>
      <c r="H146" s="117">
        <f t="shared" si="114"/>
        <v>17.312004063432518</v>
      </c>
      <c r="I146" s="118">
        <f t="shared" si="115"/>
        <v>3.9700360379422595</v>
      </c>
      <c r="J146" s="67">
        <f>datos!G280</f>
        <v>474.01</v>
      </c>
      <c r="K146" s="67">
        <v>53.283533839999997</v>
      </c>
      <c r="L146" s="115">
        <f t="shared" si="116"/>
        <v>15.832047776895175</v>
      </c>
      <c r="M146" s="116">
        <f t="shared" si="117"/>
        <v>5829.911078600654</v>
      </c>
      <c r="N146" s="67">
        <f t="shared" ref="N146:N151" si="124">J146-K146</f>
        <v>420.72646615999997</v>
      </c>
      <c r="O146" s="117">
        <f t="shared" si="118"/>
        <v>47.359978129318932</v>
      </c>
      <c r="P146" s="118">
        <f t="shared" si="119"/>
        <v>1.9618043232411564</v>
      </c>
      <c r="Q146" s="120">
        <f>SUM($D$138:D146)</f>
        <v>2138.0634552399997</v>
      </c>
      <c r="R146" s="119">
        <f t="shared" si="120"/>
        <v>17.371139708291071</v>
      </c>
      <c r="S146" s="126">
        <f>SUM(G$138:G146)</f>
        <v>4258.4465447599996</v>
      </c>
      <c r="T146" s="118">
        <f t="shared" si="121"/>
        <v>17.212646578999436</v>
      </c>
      <c r="U146" s="122">
        <f>SUM($K$138:K146)</f>
        <v>371.63382560000002</v>
      </c>
      <c r="V146" s="119">
        <f t="shared" si="122"/>
        <v>4021.9783672687554</v>
      </c>
      <c r="W146" s="78">
        <f>SUM($N$138:N146)</f>
        <v>3609.5961744000006</v>
      </c>
      <c r="X146" s="115">
        <f t="shared" si="123"/>
        <v>8.9408519418397105</v>
      </c>
      <c r="Y146"/>
      <c r="Z146" s="406"/>
    </row>
    <row r="147" spans="1:26" s="104" customFormat="1" ht="12" customHeight="1">
      <c r="A147" s="672"/>
      <c r="B147" s="95" t="s">
        <v>30</v>
      </c>
      <c r="C147" s="81">
        <f>datos!D281</f>
        <v>706.71</v>
      </c>
      <c r="D147" s="81">
        <v>253.49357280000001</v>
      </c>
      <c r="E147" s="96">
        <f t="shared" si="111"/>
        <v>-19.118803123625451</v>
      </c>
      <c r="F147" s="97">
        <f t="shared" si="112"/>
        <v>5.1249775490017413</v>
      </c>
      <c r="G147" s="81">
        <f t="shared" si="113"/>
        <v>453.2164272</v>
      </c>
      <c r="H147" s="98">
        <f t="shared" si="114"/>
        <v>-11.93444356772032</v>
      </c>
      <c r="I147" s="99">
        <f t="shared" si="115"/>
        <v>-10.082985819885693</v>
      </c>
      <c r="J147" s="81">
        <f>datos!G281</f>
        <v>527.59</v>
      </c>
      <c r="K147" s="81">
        <v>57.310884160000001</v>
      </c>
      <c r="L147" s="96">
        <f t="shared" si="116"/>
        <v>7.5583393775896068</v>
      </c>
      <c r="M147" s="97">
        <f t="shared" si="117"/>
        <v>26080.656607681532</v>
      </c>
      <c r="N147" s="81">
        <f t="shared" si="124"/>
        <v>470.27911584000003</v>
      </c>
      <c r="O147" s="98">
        <f t="shared" si="118"/>
        <v>11.777877948176307</v>
      </c>
      <c r="P147" s="99">
        <f t="shared" si="119"/>
        <v>17.47254266337379</v>
      </c>
      <c r="Q147" s="101">
        <f>SUM($D$138:D147)</f>
        <v>2391.5570280399998</v>
      </c>
      <c r="R147" s="100">
        <f t="shared" si="120"/>
        <v>15.939571673330732</v>
      </c>
      <c r="S147" s="123">
        <f>SUM(G$138:G147)</f>
        <v>4711.6629719599996</v>
      </c>
      <c r="T147" s="99">
        <f t="shared" si="121"/>
        <v>13.887143092334231</v>
      </c>
      <c r="U147" s="103">
        <f>SUM($K$138:K147)</f>
        <v>428.94470976000002</v>
      </c>
      <c r="V147" s="100">
        <f t="shared" si="122"/>
        <v>4544.8654078125937</v>
      </c>
      <c r="W147" s="92">
        <f>SUM($N$138:N147)</f>
        <v>4079.8752902400006</v>
      </c>
      <c r="X147" s="96">
        <f t="shared" si="123"/>
        <v>9.860558625206405</v>
      </c>
      <c r="Y147"/>
      <c r="Z147" s="406"/>
    </row>
    <row r="148" spans="1:26" s="104" customFormat="1" ht="12" customHeight="1">
      <c r="A148" s="672"/>
      <c r="B148" s="105" t="s">
        <v>31</v>
      </c>
      <c r="C148" s="48">
        <f>datos!D282</f>
        <v>698.5</v>
      </c>
      <c r="D148" s="48">
        <v>273.86399734000003</v>
      </c>
      <c r="E148" s="106">
        <f t="shared" si="111"/>
        <v>8.0358741702976957</v>
      </c>
      <c r="F148" s="107">
        <f t="shared" si="112"/>
        <v>10.354771666364538</v>
      </c>
      <c r="G148" s="48">
        <f t="shared" si="113"/>
        <v>424.63600265999997</v>
      </c>
      <c r="H148" s="108">
        <f t="shared" si="114"/>
        <v>-6.3061316458831174</v>
      </c>
      <c r="I148" s="109">
        <f t="shared" si="115"/>
        <v>-2.2087782498116604</v>
      </c>
      <c r="J148" s="48">
        <f>datos!G282</f>
        <v>475.31</v>
      </c>
      <c r="K148" s="48">
        <v>48.32477359</v>
      </c>
      <c r="L148" s="106">
        <f t="shared" si="116"/>
        <v>-15.679588095190889</v>
      </c>
      <c r="M148" s="107">
        <f t="shared" si="117"/>
        <v>6968.9477145118244</v>
      </c>
      <c r="N148" s="48">
        <f t="shared" si="124"/>
        <v>426.98522641</v>
      </c>
      <c r="O148" s="108">
        <f t="shared" si="118"/>
        <v>-9.2059987296415731</v>
      </c>
      <c r="P148" s="109">
        <f t="shared" si="119"/>
        <v>2.2776969778997236</v>
      </c>
      <c r="Q148" s="111">
        <f>SUM($D$138:D148)</f>
        <v>2665.4210253799997</v>
      </c>
      <c r="R148" s="110">
        <f t="shared" si="120"/>
        <v>15.339829020990914</v>
      </c>
      <c r="S148" s="125">
        <f>SUM(G$138:G148)</f>
        <v>5136.2989746199992</v>
      </c>
      <c r="T148" s="109">
        <f t="shared" si="121"/>
        <v>12.358214106010035</v>
      </c>
      <c r="U148" s="113">
        <f>SUM($K$138:K148)</f>
        <v>477.26948335000003</v>
      </c>
      <c r="V148" s="110">
        <f t="shared" si="122"/>
        <v>4711.9434065883479</v>
      </c>
      <c r="W148" s="59">
        <f>SUM($N$138:N148)</f>
        <v>4506.8605166500001</v>
      </c>
      <c r="X148" s="106">
        <f t="shared" si="123"/>
        <v>9.0942691501387571</v>
      </c>
      <c r="Y148"/>
      <c r="Z148" s="406"/>
    </row>
    <row r="149" spans="1:26" s="104" customFormat="1" ht="12" customHeight="1">
      <c r="A149" s="673"/>
      <c r="B149" s="127" t="s">
        <v>32</v>
      </c>
      <c r="C149" s="67">
        <f>datos!D283</f>
        <v>500.65</v>
      </c>
      <c r="D149" s="67">
        <v>144.41965241</v>
      </c>
      <c r="E149" s="115">
        <f t="shared" ref="E149:E154" si="125">((D149/D148)-1)*100</f>
        <v>-47.265922570061626</v>
      </c>
      <c r="F149" s="116">
        <f t="shared" ref="F149:F154" si="126">((D149/D137)-1)*100</f>
        <v>-14.039784231503759</v>
      </c>
      <c r="G149" s="67">
        <f>C149-D149</f>
        <v>356.23034758999995</v>
      </c>
      <c r="H149" s="117">
        <f t="shared" ref="H149:H154" si="127">((G149/G148)-1)*100</f>
        <v>-16.109245245691394</v>
      </c>
      <c r="I149" s="118">
        <f t="shared" ref="I149:I154" si="128">((G149/G137)-1)*100</f>
        <v>1.1989139227476242</v>
      </c>
      <c r="J149" s="67">
        <f>datos!G283</f>
        <v>377.3</v>
      </c>
      <c r="K149" s="67">
        <v>45.038370229999998</v>
      </c>
      <c r="L149" s="115">
        <f t="shared" ref="L149:L154" si="129">((K149/K148)-1)*100</f>
        <v>-6.8006596117401568</v>
      </c>
      <c r="M149" s="116">
        <f t="shared" ref="M149:M154" si="130">((K149/K137)-1)*100</f>
        <v>5656.2484657489858</v>
      </c>
      <c r="N149" s="67">
        <f t="shared" si="124"/>
        <v>332.26162977000001</v>
      </c>
      <c r="O149" s="117">
        <f t="shared" ref="O149:O154" si="131">((N149/N148)-1)*100</f>
        <v>-22.184279638060456</v>
      </c>
      <c r="P149" s="118">
        <f t="shared" ref="P149:P154" si="132">((N149/N137)-1)*100</f>
        <v>-5.8128767995744957</v>
      </c>
      <c r="Q149" s="120">
        <f>SUM($D$138:D149)</f>
        <v>2809.8406777899995</v>
      </c>
      <c r="R149" s="119">
        <f t="shared" ref="R149:R154" si="133">((Q149/Q137)-1)*100</f>
        <v>13.348653507247388</v>
      </c>
      <c r="S149" s="126">
        <f>SUM(G$138:G149)</f>
        <v>5492.529322209999</v>
      </c>
      <c r="T149" s="118">
        <f t="shared" ref="T149:T154" si="134">((S149/S137)-1)*100</f>
        <v>11.560348942820763</v>
      </c>
      <c r="U149" s="122">
        <f>SUM($K$138:K149)</f>
        <v>522.30785358000003</v>
      </c>
      <c r="V149" s="119">
        <f t="shared" ref="V149:V154" si="135">((U149/U137)-1)*100</f>
        <v>4780.9891221798198</v>
      </c>
      <c r="W149" s="78">
        <f>SUM($N$138:N149)</f>
        <v>4839.1221464199998</v>
      </c>
      <c r="X149" s="115">
        <f t="shared" ref="X149:X154" si="136">((W149/W137)-1)*100</f>
        <v>7.921467896491774</v>
      </c>
      <c r="Y149"/>
      <c r="Z149" s="406"/>
    </row>
    <row r="150" spans="1:26" s="104" customFormat="1" ht="12" customHeight="1">
      <c r="A150" s="671">
        <v>2012</v>
      </c>
      <c r="B150" s="95" t="s">
        <v>21</v>
      </c>
      <c r="C150" s="81">
        <f>datos!D284</f>
        <v>567.95000000000005</v>
      </c>
      <c r="D150" s="81">
        <v>206.64079219999999</v>
      </c>
      <c r="E150" s="96">
        <f t="shared" si="125"/>
        <v>43.083568442165586</v>
      </c>
      <c r="F150" s="97">
        <f t="shared" si="126"/>
        <v>7.8284135092023588</v>
      </c>
      <c r="G150" s="81">
        <f t="shared" ref="G150:G157" si="137">C150-D150</f>
        <v>361.30920780000008</v>
      </c>
      <c r="H150" s="98">
        <f t="shared" si="127"/>
        <v>1.4257236207864121</v>
      </c>
      <c r="I150" s="99">
        <f t="shared" si="128"/>
        <v>-5.9804234770493352</v>
      </c>
      <c r="J150" s="81">
        <f>datos!G284</f>
        <v>440.52</v>
      </c>
      <c r="K150" s="81">
        <v>39.684605089999998</v>
      </c>
      <c r="L150" s="96">
        <f t="shared" si="129"/>
        <v>-11.887120054876821</v>
      </c>
      <c r="M150" s="97">
        <f t="shared" si="130"/>
        <v>5165.7961909994738</v>
      </c>
      <c r="N150" s="81">
        <f t="shared" si="124"/>
        <v>400.83539490999999</v>
      </c>
      <c r="O150" s="98">
        <f t="shared" si="131"/>
        <v>20.638484554315983</v>
      </c>
      <c r="P150" s="99">
        <f t="shared" si="132"/>
        <v>5.1795362457787819</v>
      </c>
      <c r="Q150" s="101">
        <f>SUM($D$150:D150)</f>
        <v>206.64079219999999</v>
      </c>
      <c r="R150" s="100">
        <f t="shared" si="133"/>
        <v>7.8284135092023588</v>
      </c>
      <c r="S150" s="123">
        <f>SUM(G$150:G150)</f>
        <v>361.30920780000008</v>
      </c>
      <c r="T150" s="99">
        <f t="shared" si="134"/>
        <v>-5.9804234770493352</v>
      </c>
      <c r="U150" s="103">
        <f>SUM($K$150:K150)</f>
        <v>39.684605089999998</v>
      </c>
      <c r="V150" s="100">
        <f t="shared" si="135"/>
        <v>5165.7961909994738</v>
      </c>
      <c r="W150" s="92">
        <f>SUM($N$150:N150)</f>
        <v>400.83539490999999</v>
      </c>
      <c r="X150" s="96">
        <f t="shared" si="136"/>
        <v>5.1795362457787819</v>
      </c>
      <c r="Y150"/>
      <c r="Z150" s="406"/>
    </row>
    <row r="151" spans="1:26" s="104" customFormat="1" ht="12" customHeight="1">
      <c r="A151" s="674"/>
      <c r="B151" s="124" t="s">
        <v>22</v>
      </c>
      <c r="C151" s="404">
        <f>datos!D285</f>
        <v>653.36</v>
      </c>
      <c r="D151" s="108">
        <v>238.84602027</v>
      </c>
      <c r="E151" s="106">
        <f t="shared" si="125"/>
        <v>15.585126115287906</v>
      </c>
      <c r="F151" s="107">
        <f t="shared" si="126"/>
        <v>0.28339535264627624</v>
      </c>
      <c r="G151" s="48">
        <f t="shared" si="137"/>
        <v>414.51397973000002</v>
      </c>
      <c r="H151" s="108">
        <f t="shared" si="127"/>
        <v>14.725551074095788</v>
      </c>
      <c r="I151" s="109">
        <f t="shared" si="128"/>
        <v>2.4429874361793891</v>
      </c>
      <c r="J151" s="404">
        <f>datos!G285</f>
        <v>472.03</v>
      </c>
      <c r="K151" s="48">
        <v>40.535190270000001</v>
      </c>
      <c r="L151" s="106">
        <f t="shared" si="129"/>
        <v>2.1433630952631955</v>
      </c>
      <c r="M151" s="107">
        <f t="shared" si="130"/>
        <v>2646.3472986781053</v>
      </c>
      <c r="N151" s="48">
        <f t="shared" si="124"/>
        <v>431.49480972999999</v>
      </c>
      <c r="O151" s="108">
        <f t="shared" si="131"/>
        <v>7.648879118293439</v>
      </c>
      <c r="P151" s="109">
        <f t="shared" si="132"/>
        <v>7.2185881154388065</v>
      </c>
      <c r="Q151" s="111">
        <f>SUM($D$150:D151)</f>
        <v>445.48681247000002</v>
      </c>
      <c r="R151" s="110">
        <f t="shared" si="133"/>
        <v>3.6474808967523753</v>
      </c>
      <c r="S151" s="125">
        <f>SUM(G$150:G151)</f>
        <v>775.82318753000004</v>
      </c>
      <c r="T151" s="109">
        <f t="shared" si="134"/>
        <v>-1.6601449918773881</v>
      </c>
      <c r="U151" s="113">
        <f>SUM($K$150:K151)</f>
        <v>80.219795360000006</v>
      </c>
      <c r="V151" s="110">
        <f t="shared" si="135"/>
        <v>3497.9502915571616</v>
      </c>
      <c r="W151" s="59">
        <f>SUM($N$150:N151)</f>
        <v>832.33020463999992</v>
      </c>
      <c r="X151" s="106">
        <f t="shared" si="136"/>
        <v>6.2268393001077449</v>
      </c>
      <c r="Y151"/>
      <c r="Z151" s="406"/>
    </row>
    <row r="152" spans="1:26" s="104" customFormat="1" ht="12" customHeight="1">
      <c r="A152" s="674"/>
      <c r="B152" s="114" t="s">
        <v>23</v>
      </c>
      <c r="C152" s="119">
        <f>datos!D286</f>
        <v>630.58000000000004</v>
      </c>
      <c r="D152" s="117">
        <v>204.96019612000001</v>
      </c>
      <c r="E152" s="115">
        <f t="shared" si="125"/>
        <v>-14.187309510828051</v>
      </c>
      <c r="F152" s="116">
        <f t="shared" si="126"/>
        <v>-26.285153732976884</v>
      </c>
      <c r="G152" s="67">
        <f t="shared" si="137"/>
        <v>425.61980388000006</v>
      </c>
      <c r="H152" s="117">
        <f t="shared" si="127"/>
        <v>2.6792399516257559</v>
      </c>
      <c r="I152" s="118">
        <f t="shared" si="128"/>
        <v>-18.105206092452995</v>
      </c>
      <c r="J152" s="119">
        <f>datos!G286</f>
        <v>432.17</v>
      </c>
      <c r="K152" s="117">
        <v>42.232229629999999</v>
      </c>
      <c r="L152" s="115">
        <f t="shared" si="129"/>
        <v>4.1865829386669384</v>
      </c>
      <c r="M152" s="116">
        <f t="shared" si="130"/>
        <v>-41.12629159076986</v>
      </c>
      <c r="N152" s="117">
        <f t="shared" ref="N152:N157" si="138">J152-K152</f>
        <v>389.93777037000001</v>
      </c>
      <c r="O152" s="117">
        <f t="shared" si="131"/>
        <v>-9.6309476783749801</v>
      </c>
      <c r="P152" s="118">
        <f t="shared" si="132"/>
        <v>-17.927950042654629</v>
      </c>
      <c r="Q152" s="122">
        <f>SUM($D$150:D152)</f>
        <v>650.44700859</v>
      </c>
      <c r="R152" s="119">
        <f t="shared" si="133"/>
        <v>-8.1100373795562888</v>
      </c>
      <c r="S152" s="128">
        <f>SUM(G$150:G152)</f>
        <v>1201.4429914100001</v>
      </c>
      <c r="T152" s="118">
        <f t="shared" si="134"/>
        <v>-8.191183508072875</v>
      </c>
      <c r="U152" s="122">
        <f>SUM($K$150:K152)</f>
        <v>122.45202499000001</v>
      </c>
      <c r="V152" s="119">
        <f t="shared" si="135"/>
        <v>65.558050794025718</v>
      </c>
      <c r="W152" s="78">
        <f>SUM($N$150:N152)</f>
        <v>1222.2679750099999</v>
      </c>
      <c r="X152" s="115">
        <f t="shared" si="136"/>
        <v>-2.8910843077842863</v>
      </c>
      <c r="Y152"/>
      <c r="Z152" s="406"/>
    </row>
    <row r="153" spans="1:26" s="104" customFormat="1" ht="12" customHeight="1">
      <c r="A153" s="674"/>
      <c r="B153" s="95" t="s">
        <v>24</v>
      </c>
      <c r="C153" s="100">
        <f>datos!D287</f>
        <v>545.79</v>
      </c>
      <c r="D153" s="98">
        <v>129.22086429999999</v>
      </c>
      <c r="E153" s="96">
        <f t="shared" si="125"/>
        <v>-36.953190548108275</v>
      </c>
      <c r="F153" s="97">
        <f t="shared" si="126"/>
        <v>-43.362190624463871</v>
      </c>
      <c r="G153" s="81">
        <f t="shared" si="137"/>
        <v>416.56913569999995</v>
      </c>
      <c r="H153" s="98">
        <f t="shared" si="127"/>
        <v>-2.1264678235113021</v>
      </c>
      <c r="I153" s="99">
        <f t="shared" si="128"/>
        <v>-14.500286249733819</v>
      </c>
      <c r="J153" s="100">
        <f>datos!G287</f>
        <v>345.28</v>
      </c>
      <c r="K153" s="98">
        <v>42.913077440000002</v>
      </c>
      <c r="L153" s="96">
        <f t="shared" si="129"/>
        <v>1.6121521784782988</v>
      </c>
      <c r="M153" s="97">
        <f t="shared" si="130"/>
        <v>-20.383238763990931</v>
      </c>
      <c r="N153" s="98">
        <f t="shared" si="138"/>
        <v>302.36692255999998</v>
      </c>
      <c r="O153" s="98">
        <f t="shared" si="131"/>
        <v>-22.457646954001596</v>
      </c>
      <c r="P153" s="99">
        <f t="shared" si="132"/>
        <v>-24.868533781033932</v>
      </c>
      <c r="Q153" s="103">
        <f>SUM($D$150:D153)</f>
        <v>779.66787289000001</v>
      </c>
      <c r="R153" s="100">
        <f t="shared" si="133"/>
        <v>-16.702796289620746</v>
      </c>
      <c r="S153" s="129">
        <f>SUM(G$150:G153)</f>
        <v>1618.0121271100002</v>
      </c>
      <c r="T153" s="99">
        <f t="shared" si="134"/>
        <v>-9.9028506204477669</v>
      </c>
      <c r="U153" s="103">
        <f>SUM($K$150:K153)</f>
        <v>165.36510243000001</v>
      </c>
      <c r="V153" s="100">
        <f t="shared" si="135"/>
        <v>29.330165190866218</v>
      </c>
      <c r="W153" s="92">
        <f>SUM($N$150:N153)</f>
        <v>1524.6348975699998</v>
      </c>
      <c r="X153" s="96">
        <f t="shared" si="136"/>
        <v>-8.2157461426040417</v>
      </c>
      <c r="Y153"/>
      <c r="Z153" s="406"/>
    </row>
    <row r="154" spans="1:26" s="104" customFormat="1" ht="12" customHeight="1">
      <c r="A154" s="674"/>
      <c r="B154" s="105" t="s">
        <v>25</v>
      </c>
      <c r="C154" s="110">
        <f>datos!D288</f>
        <v>667.24</v>
      </c>
      <c r="D154" s="108">
        <v>216.54370932</v>
      </c>
      <c r="E154" s="106">
        <f t="shared" si="125"/>
        <v>67.576428538096394</v>
      </c>
      <c r="F154" s="107">
        <f t="shared" si="126"/>
        <v>-19.248162784234978</v>
      </c>
      <c r="G154" s="48">
        <f t="shared" si="137"/>
        <v>450.69629068</v>
      </c>
      <c r="H154" s="108">
        <f t="shared" si="127"/>
        <v>8.1924348338128894</v>
      </c>
      <c r="I154" s="109">
        <f t="shared" si="128"/>
        <v>-10.671933048555371</v>
      </c>
      <c r="J154" s="110">
        <f>datos!G288</f>
        <v>386.58</v>
      </c>
      <c r="K154" s="108">
        <v>0.91239024999999996</v>
      </c>
      <c r="L154" s="106">
        <f t="shared" si="129"/>
        <v>-97.873864321952482</v>
      </c>
      <c r="M154" s="107">
        <f t="shared" si="130"/>
        <v>-98.489867700605956</v>
      </c>
      <c r="N154" s="108">
        <f t="shared" si="138"/>
        <v>385.66760975</v>
      </c>
      <c r="O154" s="108">
        <f t="shared" si="131"/>
        <v>27.549536994566704</v>
      </c>
      <c r="P154" s="109">
        <f t="shared" si="132"/>
        <v>-15.401896391701818</v>
      </c>
      <c r="Q154" s="113">
        <f>SUM($D$150:D154)</f>
        <v>996.21158220999996</v>
      </c>
      <c r="R154" s="110">
        <f t="shared" si="133"/>
        <v>-17.269631545911668</v>
      </c>
      <c r="S154" s="130">
        <f>SUM(G$150:G154)</f>
        <v>2068.7084177900001</v>
      </c>
      <c r="T154" s="109">
        <f t="shared" si="134"/>
        <v>-10.071531885866158</v>
      </c>
      <c r="U154" s="113">
        <f>SUM($K$150:K154)</f>
        <v>166.27749267999999</v>
      </c>
      <c r="V154" s="110">
        <f t="shared" si="135"/>
        <v>-11.686361095074616</v>
      </c>
      <c r="W154" s="59">
        <f>SUM($N$150:N154)</f>
        <v>1910.3025073199997</v>
      </c>
      <c r="X154" s="106">
        <f t="shared" si="136"/>
        <v>-9.7632443632202133</v>
      </c>
      <c r="Y154"/>
      <c r="Z154" s="406"/>
    </row>
    <row r="155" spans="1:26" s="104" customFormat="1" ht="12" customHeight="1">
      <c r="A155" s="674"/>
      <c r="B155" s="114" t="s">
        <v>26</v>
      </c>
      <c r="C155" s="119">
        <f>datos!D289</f>
        <v>688.99</v>
      </c>
      <c r="D155" s="117">
        <v>226.14466522000001</v>
      </c>
      <c r="E155" s="115">
        <f t="shared" ref="E155:E160" si="139">((D155/D154)-1)*100</f>
        <v>4.4337265350027133</v>
      </c>
      <c r="F155" s="116">
        <f t="shared" ref="F155:F160" si="140">((D155/D143)-1)*100</f>
        <v>-27.542272521572652</v>
      </c>
      <c r="G155" s="67">
        <f t="shared" si="137"/>
        <v>462.84533478000003</v>
      </c>
      <c r="H155" s="117">
        <f t="shared" ref="H155:H160" si="141">((G155/G154)-1)*100</f>
        <v>2.6956166161629325</v>
      </c>
      <c r="I155" s="118">
        <f t="shared" ref="I155:I160" si="142">((G155/G143)-1)*100</f>
        <v>-17.615963491808063</v>
      </c>
      <c r="J155" s="119">
        <f>datos!G289</f>
        <v>384.02</v>
      </c>
      <c r="K155" s="117">
        <v>0.83923015999999995</v>
      </c>
      <c r="L155" s="115">
        <f t="shared" ref="L155:L160" si="143">((K155/K154)-1)*100</f>
        <v>-8.018508527463986</v>
      </c>
      <c r="M155" s="116">
        <f t="shared" ref="M155:M160" si="144">((K155/K143)-1)*100</f>
        <v>-97.836946569026367</v>
      </c>
      <c r="N155" s="117">
        <f t="shared" si="138"/>
        <v>383.18076983999998</v>
      </c>
      <c r="O155" s="117">
        <f t="shared" ref="O155:O160" si="145">((N155/N154)-1)*100</f>
        <v>-0.64481430307617993</v>
      </c>
      <c r="P155" s="116">
        <f t="shared" ref="P155:P160" si="146">((N155/N143)-1)*100</f>
        <v>-13.519141543055058</v>
      </c>
      <c r="Q155" s="122">
        <f>SUM($D$150:D155)</f>
        <v>1222.3562474299999</v>
      </c>
      <c r="R155" s="119">
        <f t="shared" ref="R155:R160" si="147">((Q155/Q143)-1)*100</f>
        <v>-19.384125848100663</v>
      </c>
      <c r="S155" s="128">
        <f>SUM(G$150:G155)</f>
        <v>2531.5537525700001</v>
      </c>
      <c r="T155" s="116">
        <f t="shared" ref="T155:T160" si="148">((S155/S143)-1)*100</f>
        <v>-11.552406261959103</v>
      </c>
      <c r="U155" s="122">
        <f>SUM($K$150:K155)</f>
        <v>167.11672283999999</v>
      </c>
      <c r="V155" s="119">
        <f t="shared" ref="V155:V160" si="149">((U155/U143)-1)*100</f>
        <v>-26.405926864016337</v>
      </c>
      <c r="W155" s="78">
        <f>SUM($N$150:N155)</f>
        <v>2293.4832771599995</v>
      </c>
      <c r="X155" s="115">
        <f t="shared" ref="X155:X160" si="150">((W155/W143)-1)*100</f>
        <v>-10.413292333947567</v>
      </c>
      <c r="Y155"/>
      <c r="Z155" s="406"/>
    </row>
    <row r="156" spans="1:26" s="104" customFormat="1" ht="12" customHeight="1">
      <c r="A156" s="674"/>
      <c r="B156" s="105" t="s">
        <v>27</v>
      </c>
      <c r="C156" s="110">
        <f>datos!D290</f>
        <v>572.54</v>
      </c>
      <c r="D156" s="108">
        <v>143.18360140999999</v>
      </c>
      <c r="E156" s="106">
        <f t="shared" si="139"/>
        <v>-36.68495285055392</v>
      </c>
      <c r="F156" s="107">
        <f t="shared" si="140"/>
        <v>-14.182028572585404</v>
      </c>
      <c r="G156" s="81">
        <f t="shared" si="137"/>
        <v>429.35639858999997</v>
      </c>
      <c r="H156" s="98">
        <f t="shared" si="141"/>
        <v>-7.2354485772051831</v>
      </c>
      <c r="I156" s="99">
        <f t="shared" si="142"/>
        <v>-3.0610649381046517</v>
      </c>
      <c r="J156" s="110">
        <f>datos!G290</f>
        <v>330.38</v>
      </c>
      <c r="K156" s="108">
        <v>0.20803664999999999</v>
      </c>
      <c r="L156" s="106">
        <f t="shared" si="143"/>
        <v>-75.211013627060311</v>
      </c>
      <c r="M156" s="107">
        <f t="shared" si="144"/>
        <v>-99.540459267557097</v>
      </c>
      <c r="N156" s="108">
        <f t="shared" si="138"/>
        <v>330.17196335</v>
      </c>
      <c r="O156" s="108">
        <f t="shared" si="145"/>
        <v>-13.833890075468613</v>
      </c>
      <c r="P156" s="107">
        <f t="shared" si="146"/>
        <v>-3.8211135687315267</v>
      </c>
      <c r="Q156" s="113">
        <f>SUM($D$150:D156)</f>
        <v>1365.5398488399999</v>
      </c>
      <c r="R156" s="110">
        <f t="shared" si="147"/>
        <v>-18.868447478845894</v>
      </c>
      <c r="S156" s="130">
        <f>SUM(G$150:G156)</f>
        <v>2960.9101511600002</v>
      </c>
      <c r="T156" s="107">
        <f t="shared" si="148"/>
        <v>-10.414494694586395</v>
      </c>
      <c r="U156" s="113">
        <f>SUM($K$150:K156)</f>
        <v>167.32475948999999</v>
      </c>
      <c r="V156" s="110">
        <f t="shared" si="149"/>
        <v>-38.5625113842164</v>
      </c>
      <c r="W156" s="59">
        <f>SUM($N$150:N156)</f>
        <v>2623.6552405099997</v>
      </c>
      <c r="X156" s="106">
        <f t="shared" si="150"/>
        <v>-9.6338419489096943</v>
      </c>
      <c r="Y156"/>
      <c r="Z156" s="406"/>
    </row>
    <row r="157" spans="1:26" s="104" customFormat="1" ht="12" customHeight="1">
      <c r="A157" s="674"/>
      <c r="B157" s="105" t="s">
        <v>28</v>
      </c>
      <c r="C157" s="110">
        <f>datos!D291</f>
        <v>471.17</v>
      </c>
      <c r="D157" s="108">
        <v>54.708495640000002</v>
      </c>
      <c r="E157" s="106">
        <f t="shared" si="139"/>
        <v>-61.791367795433075</v>
      </c>
      <c r="F157" s="107">
        <f t="shared" si="140"/>
        <v>-61.345121244114488</v>
      </c>
      <c r="G157" s="48">
        <f t="shared" si="137"/>
        <v>416.46150435999999</v>
      </c>
      <c r="H157" s="108">
        <f t="shared" si="141"/>
        <v>-3.0033078049719553</v>
      </c>
      <c r="I157" s="109">
        <f t="shared" si="142"/>
        <v>-5.06687914727123</v>
      </c>
      <c r="J157" s="110">
        <f>datos!G291</f>
        <v>215.56</v>
      </c>
      <c r="K157" s="108">
        <v>0.45583646</v>
      </c>
      <c r="L157" s="106">
        <f t="shared" si="143"/>
        <v>119.11353600435311</v>
      </c>
      <c r="M157" s="107">
        <f t="shared" si="144"/>
        <v>-99.0090659007017</v>
      </c>
      <c r="N157" s="108">
        <f t="shared" si="138"/>
        <v>215.10416354</v>
      </c>
      <c r="O157" s="108">
        <f t="shared" si="145"/>
        <v>-34.850869420436517</v>
      </c>
      <c r="P157" s="107">
        <f t="shared" si="146"/>
        <v>-24.659494031627272</v>
      </c>
      <c r="Q157" s="113">
        <f>SUM($D$150:D157)</f>
        <v>1420.2483444799998</v>
      </c>
      <c r="R157" s="110">
        <f t="shared" si="147"/>
        <v>-22.163191562560868</v>
      </c>
      <c r="S157" s="130">
        <f>SUM(G$150:G157)</f>
        <v>3377.3716555200003</v>
      </c>
      <c r="T157" s="107">
        <f t="shared" si="148"/>
        <v>-9.7878760159188403</v>
      </c>
      <c r="U157" s="113">
        <f>SUM($K$150:K157)</f>
        <v>167.78059594999999</v>
      </c>
      <c r="V157" s="110">
        <f t="shared" si="149"/>
        <v>-47.296861258576286</v>
      </c>
      <c r="W157" s="59">
        <f>SUM($N$150:N157)</f>
        <v>2838.7594040499998</v>
      </c>
      <c r="X157" s="106">
        <f t="shared" si="150"/>
        <v>-10.979134810221936</v>
      </c>
      <c r="Y157"/>
      <c r="Z157" s="406"/>
    </row>
    <row r="158" spans="1:26" s="104" customFormat="1" ht="12" customHeight="1">
      <c r="A158" s="674"/>
      <c r="B158" s="114" t="s">
        <v>29</v>
      </c>
      <c r="C158" s="119">
        <f>datos!D292</f>
        <v>606.86</v>
      </c>
      <c r="D158" s="117">
        <v>229.35578193000001</v>
      </c>
      <c r="E158" s="115">
        <f t="shared" si="139"/>
        <v>319.23247796692664</v>
      </c>
      <c r="F158" s="116">
        <f t="shared" si="140"/>
        <v>-26.820353083858706</v>
      </c>
      <c r="G158" s="67">
        <f t="shared" ref="G158:G163" si="151">C158-D158</f>
        <v>377.50421806999998</v>
      </c>
      <c r="H158" s="117">
        <f t="shared" si="141"/>
        <v>-9.3543546959683255</v>
      </c>
      <c r="I158" s="118">
        <f t="shared" si="142"/>
        <v>-26.646262084413696</v>
      </c>
      <c r="J158" s="119">
        <f>datos!G292</f>
        <v>352.68</v>
      </c>
      <c r="K158" s="117">
        <v>0.92003329</v>
      </c>
      <c r="L158" s="115">
        <f t="shared" si="143"/>
        <v>101.83407224599806</v>
      </c>
      <c r="M158" s="116">
        <f t="shared" si="144"/>
        <v>-98.273325315166446</v>
      </c>
      <c r="N158" s="117">
        <f t="shared" ref="N158:N163" si="152">J158-K158</f>
        <v>351.75996671000001</v>
      </c>
      <c r="O158" s="117">
        <f t="shared" si="145"/>
        <v>63.530059540008857</v>
      </c>
      <c r="P158" s="116">
        <f t="shared" si="146"/>
        <v>-16.392241752571934</v>
      </c>
      <c r="Q158" s="122">
        <f>SUM($D$150:D158)</f>
        <v>1649.6041264099997</v>
      </c>
      <c r="R158" s="119">
        <f t="shared" si="147"/>
        <v>-22.845876142397749</v>
      </c>
      <c r="S158" s="128">
        <f>SUM(G$150:G158)</f>
        <v>3754.8758735900001</v>
      </c>
      <c r="T158" s="116">
        <f t="shared" si="148"/>
        <v>-11.825219968761635</v>
      </c>
      <c r="U158" s="122">
        <f>SUM($K$150:K158)</f>
        <v>168.70062923999998</v>
      </c>
      <c r="V158" s="119">
        <f t="shared" si="149"/>
        <v>-54.605685053658917</v>
      </c>
      <c r="W158" s="78">
        <f>SUM($N$150:N158)</f>
        <v>3190.5193707599997</v>
      </c>
      <c r="X158" s="115">
        <f t="shared" si="150"/>
        <v>-11.610074462406072</v>
      </c>
      <c r="Y158"/>
      <c r="Z158" s="406"/>
    </row>
    <row r="159" spans="1:26" s="104" customFormat="1" ht="12" customHeight="1">
      <c r="A159" s="674"/>
      <c r="B159" s="124" t="s">
        <v>30</v>
      </c>
      <c r="C159" s="110">
        <f>datos!D293</f>
        <v>688.15</v>
      </c>
      <c r="D159" s="108">
        <v>267.47134796</v>
      </c>
      <c r="E159" s="106">
        <f t="shared" si="139"/>
        <v>16.618532879032877</v>
      </c>
      <c r="F159" s="107">
        <f t="shared" si="140"/>
        <v>5.5140550529965804</v>
      </c>
      <c r="G159" s="48">
        <f t="shared" si="151"/>
        <v>420.67865203999997</v>
      </c>
      <c r="H159" s="108">
        <f t="shared" si="141"/>
        <v>11.43680835958083</v>
      </c>
      <c r="I159" s="109">
        <f t="shared" si="142"/>
        <v>-7.1793018097381145</v>
      </c>
      <c r="J159" s="110">
        <f>datos!G293</f>
        <v>342.42</v>
      </c>
      <c r="K159" s="108">
        <v>0.16587631999999999</v>
      </c>
      <c r="L159" s="106">
        <f t="shared" si="143"/>
        <v>-81.970617606673784</v>
      </c>
      <c r="M159" s="107">
        <f t="shared" si="144"/>
        <v>-99.710567508369081</v>
      </c>
      <c r="N159" s="108">
        <f t="shared" si="152"/>
        <v>342.25412368000002</v>
      </c>
      <c r="O159" s="108">
        <f t="shared" si="145"/>
        <v>-2.7023663661637887</v>
      </c>
      <c r="P159" s="107">
        <f t="shared" si="146"/>
        <v>-27.223193173552939</v>
      </c>
      <c r="Q159" s="113">
        <f>SUM($D$150:D159)</f>
        <v>1917.0754743699997</v>
      </c>
      <c r="R159" s="110">
        <f t="shared" si="147"/>
        <v>-19.83985947677197</v>
      </c>
      <c r="S159" s="130">
        <f>SUM(G$150:G159)</f>
        <v>4175.5545256300002</v>
      </c>
      <c r="T159" s="107">
        <f t="shared" si="148"/>
        <v>-11.378327556968371</v>
      </c>
      <c r="U159" s="113">
        <f>SUM($K$150:K159)</f>
        <v>168.86650555999998</v>
      </c>
      <c r="V159" s="110">
        <f t="shared" si="149"/>
        <v>-60.63210439068407</v>
      </c>
      <c r="W159" s="59">
        <f>SUM($N$150:N159)</f>
        <v>3532.7734944399999</v>
      </c>
      <c r="X159" s="106">
        <f t="shared" si="150"/>
        <v>-13.409767624730929</v>
      </c>
      <c r="Y159"/>
      <c r="Z159" s="406"/>
    </row>
    <row r="160" spans="1:26" s="104" customFormat="1" ht="12" customHeight="1">
      <c r="A160" s="674"/>
      <c r="B160" s="124" t="s">
        <v>31</v>
      </c>
      <c r="C160" s="110">
        <f>datos!D294</f>
        <v>676.78</v>
      </c>
      <c r="D160" s="108">
        <v>205.28652609</v>
      </c>
      <c r="E160" s="106">
        <f t="shared" si="139"/>
        <v>-23.249152608039225</v>
      </c>
      <c r="F160" s="107">
        <f t="shared" si="140"/>
        <v>-25.040703384191687</v>
      </c>
      <c r="G160" s="48">
        <f t="shared" si="151"/>
        <v>471.49347390999998</v>
      </c>
      <c r="H160" s="108">
        <f t="shared" si="141"/>
        <v>12.079249000058191</v>
      </c>
      <c r="I160" s="109">
        <f t="shared" si="142"/>
        <v>11.034738212604678</v>
      </c>
      <c r="J160" s="110">
        <f>datos!G294</f>
        <v>347.08</v>
      </c>
      <c r="K160" s="108">
        <v>0.34942835</v>
      </c>
      <c r="L160" s="106">
        <f t="shared" si="143"/>
        <v>110.65595740247916</v>
      </c>
      <c r="M160" s="107">
        <f t="shared" si="144"/>
        <v>-99.276916736403891</v>
      </c>
      <c r="N160" s="108">
        <f t="shared" si="152"/>
        <v>346.73057165</v>
      </c>
      <c r="O160" s="108">
        <f t="shared" si="145"/>
        <v>1.3079310548162582</v>
      </c>
      <c r="P160" s="107">
        <f t="shared" si="146"/>
        <v>-18.795651417442205</v>
      </c>
      <c r="Q160" s="113">
        <f>SUM($D$150:D160)</f>
        <v>2122.3620004599998</v>
      </c>
      <c r="R160" s="110">
        <f t="shared" si="147"/>
        <v>-20.374230553035343</v>
      </c>
      <c r="S160" s="130">
        <f>SUM(G$150:G160)</f>
        <v>4647.0479995400001</v>
      </c>
      <c r="T160" s="107">
        <f t="shared" si="148"/>
        <v>-9.5253601376698587</v>
      </c>
      <c r="U160" s="113">
        <f>SUM($K$150:K160)</f>
        <v>169.21593390999999</v>
      </c>
      <c r="V160" s="110">
        <f t="shared" si="149"/>
        <v>-64.544991914786337</v>
      </c>
      <c r="W160" s="59">
        <f>SUM($N$150:N160)</f>
        <v>3879.5040660899999</v>
      </c>
      <c r="X160" s="106">
        <f t="shared" si="150"/>
        <v>-13.920032542438687</v>
      </c>
      <c r="Y160"/>
      <c r="Z160" s="406"/>
    </row>
    <row r="161" spans="1:27" s="104" customFormat="1" ht="12" customHeight="1">
      <c r="A161" s="675"/>
      <c r="B161" s="127" t="s">
        <v>32</v>
      </c>
      <c r="C161" s="119">
        <f>datos!D295</f>
        <v>467.61</v>
      </c>
      <c r="D161" s="117">
        <v>147.88514956</v>
      </c>
      <c r="E161" s="115">
        <f t="shared" ref="E161:E166" si="153">((D161/D160)-1)*100</f>
        <v>-27.961589892575102</v>
      </c>
      <c r="F161" s="116">
        <f t="shared" ref="F161:F166" si="154">((D161/D149)-1)*100</f>
        <v>2.3996021955250413</v>
      </c>
      <c r="G161" s="67">
        <f t="shared" si="151"/>
        <v>319.72485044000001</v>
      </c>
      <c r="H161" s="117">
        <f t="shared" ref="H161:H166" si="155">((G161/G160)-1)*100</f>
        <v>-32.188912862656082</v>
      </c>
      <c r="I161" s="118">
        <f t="shared" ref="I161:I166" si="156">((G161/G149)-1)*100</f>
        <v>-10.247722406855575</v>
      </c>
      <c r="J161" s="119">
        <f>datos!G295</f>
        <v>276.49</v>
      </c>
      <c r="K161" s="117">
        <v>0.17717221999999999</v>
      </c>
      <c r="L161" s="115">
        <f t="shared" ref="L161:L166" si="157">((K161/K160)-1)*100</f>
        <v>-49.296552497815362</v>
      </c>
      <c r="M161" s="116">
        <f t="shared" ref="M161:M166" si="158">((K161/K149)-1)*100</f>
        <v>-99.606619380108057</v>
      </c>
      <c r="N161" s="117">
        <f t="shared" si="152"/>
        <v>276.31282778000002</v>
      </c>
      <c r="O161" s="117">
        <f t="shared" ref="O161:O166" si="159">((N161/N160)-1)*100</f>
        <v>-20.309066931969788</v>
      </c>
      <c r="P161" s="116">
        <f t="shared" ref="P161:P166" si="160">((N161/N149)-1)*100</f>
        <v>-16.838779135806082</v>
      </c>
      <c r="Q161" s="122">
        <f>SUM($D$150:D161)</f>
        <v>2270.2471500199999</v>
      </c>
      <c r="R161" s="119">
        <f t="shared" ref="R161:R166" si="161">((Q161/Q149)-1)*100</f>
        <v>-19.203705463983866</v>
      </c>
      <c r="S161" s="128">
        <f>SUM(G$150:G161)</f>
        <v>4966.7728499800005</v>
      </c>
      <c r="T161" s="116">
        <f t="shared" ref="T161:T166" si="162">((S161/S149)-1)*100</f>
        <v>-9.5722105679802318</v>
      </c>
      <c r="U161" s="122">
        <f>SUM($K$150:K161)</f>
        <v>169.39310612999998</v>
      </c>
      <c r="V161" s="119">
        <f t="shared" ref="V161:V166" si="163">((U161/U149)-1)*100</f>
        <v>-67.568340209907518</v>
      </c>
      <c r="W161" s="78">
        <f>SUM($N$150:N161)</f>
        <v>4155.8168938700001</v>
      </c>
      <c r="X161" s="115">
        <f t="shared" ref="X161:X166" si="164">((W161/W149)-1)*100</f>
        <v>-14.120438209139053</v>
      </c>
      <c r="Y161"/>
      <c r="Z161" s="406"/>
    </row>
    <row r="162" spans="1:27" s="104" customFormat="1" ht="12" customHeight="1">
      <c r="A162" s="671">
        <v>2013</v>
      </c>
      <c r="B162" s="95" t="s">
        <v>21</v>
      </c>
      <c r="C162" s="405">
        <f>datos!D296</f>
        <v>561.91</v>
      </c>
      <c r="D162" s="98">
        <v>193.40234495999999</v>
      </c>
      <c r="E162" s="96">
        <f t="shared" si="153"/>
        <v>30.778746571529638</v>
      </c>
      <c r="F162" s="97">
        <f t="shared" si="154"/>
        <v>-6.4065023653156477</v>
      </c>
      <c r="G162" s="81">
        <f t="shared" si="151"/>
        <v>368.50765503999997</v>
      </c>
      <c r="H162" s="98">
        <f t="shared" si="155"/>
        <v>15.257745693794478</v>
      </c>
      <c r="I162" s="99">
        <f t="shared" si="156"/>
        <v>1.9923232191703555</v>
      </c>
      <c r="J162" s="405">
        <f>datos!G296</f>
        <v>324.99</v>
      </c>
      <c r="K162" s="81">
        <v>0.16729851000000001</v>
      </c>
      <c r="L162" s="96">
        <f t="shared" si="157"/>
        <v>-5.5729447878454019</v>
      </c>
      <c r="M162" s="97">
        <f t="shared" si="158"/>
        <v>-99.578429696804122</v>
      </c>
      <c r="N162" s="81">
        <f t="shared" si="152"/>
        <v>324.82270148999999</v>
      </c>
      <c r="O162" s="98">
        <f t="shared" si="159"/>
        <v>17.556142470744597</v>
      </c>
      <c r="P162" s="99">
        <f t="shared" si="160"/>
        <v>-18.963568184158795</v>
      </c>
      <c r="Q162" s="101">
        <f>SUM($D$162:D162)</f>
        <v>193.40234495999999</v>
      </c>
      <c r="R162" s="100">
        <f t="shared" si="161"/>
        <v>-6.4065023653156477</v>
      </c>
      <c r="S162" s="123">
        <f>SUM(G$162:G162)</f>
        <v>368.50765503999997</v>
      </c>
      <c r="T162" s="99">
        <f t="shared" si="162"/>
        <v>1.9923232191703555</v>
      </c>
      <c r="U162" s="103">
        <f>SUM($K$162:K162)</f>
        <v>0.16729851000000001</v>
      </c>
      <c r="V162" s="100">
        <f t="shared" si="163"/>
        <v>-99.578429696804122</v>
      </c>
      <c r="W162" s="92">
        <f>SUM($N$162:N162)</f>
        <v>324.82270148999999</v>
      </c>
      <c r="X162" s="96">
        <f t="shared" si="164"/>
        <v>-18.963568184158795</v>
      </c>
      <c r="Y162"/>
      <c r="Z162" s="406"/>
    </row>
    <row r="163" spans="1:27" s="104" customFormat="1" ht="12" customHeight="1">
      <c r="A163" s="674"/>
      <c r="B163" s="124" t="s">
        <v>22</v>
      </c>
      <c r="C163" s="404">
        <f>datos!D297</f>
        <v>645.97</v>
      </c>
      <c r="D163" s="108">
        <v>242.28895270000001</v>
      </c>
      <c r="E163" s="106">
        <f t="shared" si="153"/>
        <v>25.277153568179788</v>
      </c>
      <c r="F163" s="107">
        <f t="shared" si="154"/>
        <v>1.4414862035833753</v>
      </c>
      <c r="G163" s="48">
        <f t="shared" si="151"/>
        <v>403.68104730000005</v>
      </c>
      <c r="H163" s="108">
        <f t="shared" si="155"/>
        <v>9.544819972920827</v>
      </c>
      <c r="I163" s="109">
        <f t="shared" si="156"/>
        <v>-2.6134058101143331</v>
      </c>
      <c r="J163" s="404">
        <f>datos!G297</f>
        <v>335.94</v>
      </c>
      <c r="K163" s="48">
        <v>0.18627726</v>
      </c>
      <c r="L163" s="106">
        <f t="shared" si="157"/>
        <v>11.344243293021549</v>
      </c>
      <c r="M163" s="107">
        <f t="shared" si="158"/>
        <v>-99.54045544437011</v>
      </c>
      <c r="N163" s="48">
        <f t="shared" si="152"/>
        <v>335.75372274</v>
      </c>
      <c r="O163" s="108">
        <f t="shared" si="159"/>
        <v>3.3652269991777395</v>
      </c>
      <c r="P163" s="109">
        <f t="shared" si="160"/>
        <v>-22.188236064741595</v>
      </c>
      <c r="Q163" s="111">
        <f>SUM($D$162:D163)</f>
        <v>435.69129766000003</v>
      </c>
      <c r="R163" s="110">
        <f t="shared" si="161"/>
        <v>-2.1988338455382728</v>
      </c>
      <c r="S163" s="125">
        <f>SUM(G$162:G163)</f>
        <v>772.18870233999996</v>
      </c>
      <c r="T163" s="109">
        <f t="shared" si="162"/>
        <v>-0.46846823456917486</v>
      </c>
      <c r="U163" s="113">
        <f>SUM($K$162:K163)</f>
        <v>0.35357577000000001</v>
      </c>
      <c r="V163" s="110">
        <f t="shared" si="163"/>
        <v>-99.559241246610924</v>
      </c>
      <c r="W163" s="59">
        <f>SUM($N$162:N163)</f>
        <v>660.57642422999993</v>
      </c>
      <c r="X163" s="106">
        <f t="shared" si="164"/>
        <v>-20.635293475176365</v>
      </c>
      <c r="Y163"/>
      <c r="Z163" s="406"/>
    </row>
    <row r="164" spans="1:27" s="104" customFormat="1" ht="12" customHeight="1">
      <c r="A164" s="674"/>
      <c r="B164" s="114" t="s">
        <v>23</v>
      </c>
      <c r="C164" s="119">
        <f>datos!D298</f>
        <v>617.15</v>
      </c>
      <c r="D164" s="117">
        <v>226.59712218000001</v>
      </c>
      <c r="E164" s="115">
        <f t="shared" si="153"/>
        <v>-6.4764944274737442</v>
      </c>
      <c r="F164" s="116">
        <f t="shared" si="154"/>
        <v>10.556647812403552</v>
      </c>
      <c r="G164" s="67">
        <f t="shared" ref="G164:G169" si="165">C164-D164</f>
        <v>390.55287781999994</v>
      </c>
      <c r="H164" s="117">
        <f t="shared" si="155"/>
        <v>-3.2521144026471438</v>
      </c>
      <c r="I164" s="118">
        <f t="shared" si="156"/>
        <v>-8.2390259429485972</v>
      </c>
      <c r="J164" s="119">
        <f>datos!G298</f>
        <v>337.02</v>
      </c>
      <c r="K164" s="117">
        <v>0.14869352999999999</v>
      </c>
      <c r="L164" s="115">
        <f t="shared" si="157"/>
        <v>-20.176230850722199</v>
      </c>
      <c r="M164" s="116">
        <f t="shared" si="158"/>
        <v>-99.647914563586355</v>
      </c>
      <c r="N164" s="117">
        <f t="shared" ref="N164:N169" si="166">J164-K164</f>
        <v>336.87130646999998</v>
      </c>
      <c r="O164" s="117">
        <f t="shared" si="159"/>
        <v>0.33285817976334009</v>
      </c>
      <c r="P164" s="118">
        <f t="shared" si="160"/>
        <v>-13.608957103500618</v>
      </c>
      <c r="Q164" s="122">
        <f>SUM($D$162:D164)</f>
        <v>662.28841984000007</v>
      </c>
      <c r="R164" s="119">
        <f t="shared" si="161"/>
        <v>1.8205036065380931</v>
      </c>
      <c r="S164" s="128">
        <f>SUM(G$162:G164)</f>
        <v>1162.74158016</v>
      </c>
      <c r="T164" s="118">
        <f t="shared" si="162"/>
        <v>-3.2212440812177445</v>
      </c>
      <c r="U164" s="122">
        <f>SUM($K$162:K164)</f>
        <v>0.50226930000000003</v>
      </c>
      <c r="V164" s="119">
        <f t="shared" si="163"/>
        <v>-99.589823606395228</v>
      </c>
      <c r="W164" s="78">
        <f>SUM($N$162:N164)</f>
        <v>997.44773069999997</v>
      </c>
      <c r="X164" s="115">
        <f t="shared" si="164"/>
        <v>-18.393695073959581</v>
      </c>
      <c r="Y164"/>
      <c r="Z164" s="406"/>
    </row>
    <row r="165" spans="1:27" s="104" customFormat="1" ht="12" customHeight="1">
      <c r="A165" s="674"/>
      <c r="B165" s="95" t="s">
        <v>24</v>
      </c>
      <c r="C165" s="100">
        <f>datos!D299</f>
        <v>592.07000000000005</v>
      </c>
      <c r="D165" s="98">
        <v>162.13711022999999</v>
      </c>
      <c r="E165" s="96">
        <f t="shared" si="153"/>
        <v>-28.446968491857316</v>
      </c>
      <c r="F165" s="97">
        <f t="shared" si="154"/>
        <v>25.472856963393653</v>
      </c>
      <c r="G165" s="81">
        <f t="shared" si="165"/>
        <v>429.93288977000009</v>
      </c>
      <c r="H165" s="98">
        <f t="shared" si="155"/>
        <v>10.083144738252269</v>
      </c>
      <c r="I165" s="99">
        <f t="shared" si="156"/>
        <v>3.2080518993669038</v>
      </c>
      <c r="J165" s="100">
        <f>datos!G299</f>
        <v>321.27999999999997</v>
      </c>
      <c r="K165" s="98">
        <v>0.39100793</v>
      </c>
      <c r="L165" s="96">
        <f t="shared" si="157"/>
        <v>162.96230239473098</v>
      </c>
      <c r="M165" s="97">
        <f t="shared" si="158"/>
        <v>-99.088837358386385</v>
      </c>
      <c r="N165" s="98">
        <f t="shared" si="166"/>
        <v>320.88899206999997</v>
      </c>
      <c r="O165" s="98">
        <f t="shared" si="159"/>
        <v>-4.7443382956759201</v>
      </c>
      <c r="P165" s="99">
        <f t="shared" si="160"/>
        <v>6.1256930332135084</v>
      </c>
      <c r="Q165" s="103">
        <f>SUM($D$162:D165)</f>
        <v>824.42553007000004</v>
      </c>
      <c r="R165" s="100">
        <f t="shared" si="161"/>
        <v>5.7406055496549424</v>
      </c>
      <c r="S165" s="131">
        <f>SUM(G$162:G165)</f>
        <v>1592.6744699300002</v>
      </c>
      <c r="T165" s="99">
        <f t="shared" si="162"/>
        <v>-1.5659744915049956</v>
      </c>
      <c r="U165" s="103">
        <f>SUM($K$162:K165)</f>
        <v>0.89327723000000003</v>
      </c>
      <c r="V165" s="100">
        <f t="shared" si="163"/>
        <v>-99.459815150310732</v>
      </c>
      <c r="W165" s="92">
        <f>SUM($N$162:N165)</f>
        <v>1318.3367227700001</v>
      </c>
      <c r="X165" s="96">
        <f t="shared" si="164"/>
        <v>-13.530988640546193</v>
      </c>
      <c r="Y165"/>
      <c r="Z165" s="406"/>
    </row>
    <row r="166" spans="1:27" s="104" customFormat="1" ht="12" customHeight="1">
      <c r="A166" s="674"/>
      <c r="B166" s="105" t="s">
        <v>25</v>
      </c>
      <c r="C166" s="110">
        <f>datos!D300</f>
        <v>665.18</v>
      </c>
      <c r="D166" s="108">
        <v>213.15783421</v>
      </c>
      <c r="E166" s="106">
        <f t="shared" si="153"/>
        <v>31.467641126466628</v>
      </c>
      <c r="F166" s="107">
        <f t="shared" si="154"/>
        <v>-1.5635989245000315</v>
      </c>
      <c r="G166" s="48">
        <f t="shared" si="165"/>
        <v>452.02216578999992</v>
      </c>
      <c r="H166" s="108">
        <f t="shared" si="155"/>
        <v>5.1378427995627085</v>
      </c>
      <c r="I166" s="109">
        <f t="shared" si="156"/>
        <v>0.29418371915141961</v>
      </c>
      <c r="J166" s="110">
        <f>datos!G300</f>
        <v>329.57</v>
      </c>
      <c r="K166" s="108">
        <v>0.41842066999999999</v>
      </c>
      <c r="L166" s="106">
        <f t="shared" si="157"/>
        <v>7.0107887581717376</v>
      </c>
      <c r="M166" s="107">
        <f t="shared" si="158"/>
        <v>-54.140164255372078</v>
      </c>
      <c r="N166" s="108">
        <f t="shared" si="166"/>
        <v>329.15157933</v>
      </c>
      <c r="O166" s="108">
        <f t="shared" si="159"/>
        <v>2.5749051741225104</v>
      </c>
      <c r="P166" s="109">
        <f t="shared" si="160"/>
        <v>-14.654077498661399</v>
      </c>
      <c r="Q166" s="113">
        <f>SUM($D$162:D166)</f>
        <v>1037.5833642800001</v>
      </c>
      <c r="R166" s="110">
        <f t="shared" si="161"/>
        <v>4.1529111695550514</v>
      </c>
      <c r="S166" s="132">
        <f>SUM(G$162:G166)</f>
        <v>2044.6966357200001</v>
      </c>
      <c r="T166" s="109">
        <f t="shared" si="162"/>
        <v>-1.1607137024971292</v>
      </c>
      <c r="U166" s="113">
        <f>SUM($K$162:K166)</f>
        <v>1.3116979</v>
      </c>
      <c r="V166" s="110">
        <f t="shared" si="163"/>
        <v>-99.211139235468053</v>
      </c>
      <c r="W166" s="59">
        <f>SUM($N$162:N166)</f>
        <v>1647.4883021000001</v>
      </c>
      <c r="X166" s="106">
        <f t="shared" si="164"/>
        <v>-13.757727072698389</v>
      </c>
      <c r="Y166"/>
      <c r="Z166" s="406"/>
    </row>
    <row r="167" spans="1:27" s="104" customFormat="1" ht="11.25" customHeight="1">
      <c r="A167" s="674"/>
      <c r="B167" s="114" t="s">
        <v>26</v>
      </c>
      <c r="C167" s="119">
        <f>datos!D301</f>
        <v>719.05</v>
      </c>
      <c r="D167" s="117">
        <v>224.58364026000001</v>
      </c>
      <c r="E167" s="115">
        <f t="shared" ref="E167:E172" si="167">((D167/D166)-1)*100</f>
        <v>5.3602562121847441</v>
      </c>
      <c r="F167" s="116">
        <f t="shared" ref="F167:F172" si="168">((D167/D155)-1)*100</f>
        <v>-0.69027715444066606</v>
      </c>
      <c r="G167" s="67">
        <f t="shared" si="165"/>
        <v>494.46635973999992</v>
      </c>
      <c r="H167" s="117">
        <f t="shared" ref="H167:H172" si="169">((G167/G166)-1)*100</f>
        <v>9.3898479238999641</v>
      </c>
      <c r="I167" s="118">
        <f t="shared" ref="I167:I172" si="170">((G167/G155)-1)*100</f>
        <v>6.8318772133741046</v>
      </c>
      <c r="J167" s="119">
        <f>datos!G301</f>
        <v>350.39</v>
      </c>
      <c r="K167" s="117">
        <v>0.55431401999999996</v>
      </c>
      <c r="L167" s="115">
        <f t="shared" ref="L167:L172" si="171">((K167/K166)-1)*100</f>
        <v>32.477685674562863</v>
      </c>
      <c r="M167" s="116">
        <f t="shared" ref="M167:M172" si="172">((K167/K155)-1)*100</f>
        <v>-33.949702188968047</v>
      </c>
      <c r="N167" s="117">
        <f t="shared" si="166"/>
        <v>349.83568597999999</v>
      </c>
      <c r="O167" s="117">
        <f t="shared" ref="O167:O172" si="173">((N167/N166)-1)*100</f>
        <v>6.2840672653320606</v>
      </c>
      <c r="P167" s="116">
        <f t="shared" ref="P167:P172" si="174">((N167/N155)-1)*100</f>
        <v>-8.7021809246647379</v>
      </c>
      <c r="Q167" s="122">
        <f>SUM($D$162:D167)</f>
        <v>1262.1670045400001</v>
      </c>
      <c r="R167" s="119">
        <f t="shared" ref="R167:R172" si="175">((Q167/Q155)-1)*100</f>
        <v>3.2568866231675209</v>
      </c>
      <c r="S167" s="133">
        <f>SUM(G$162:G167)</f>
        <v>2539.1629954600003</v>
      </c>
      <c r="T167" s="116">
        <f t="shared" ref="T167:T172" si="176">((S167/S155)-1)*100</f>
        <v>0.30057599536550406</v>
      </c>
      <c r="U167" s="122">
        <f>SUM($K$162:K167)</f>
        <v>1.86601192</v>
      </c>
      <c r="V167" s="119">
        <f t="shared" ref="V167:V172" si="177">((U167/U155)-1)*100</f>
        <v>-98.883408022674928</v>
      </c>
      <c r="W167" s="78">
        <f>SUM($N$162:N167)</f>
        <v>1997.3239880800002</v>
      </c>
      <c r="X167" s="115">
        <f t="shared" ref="X167:X172" si="178">((W167/W155)-1)*100</f>
        <v>-12.913078199843287</v>
      </c>
      <c r="Y167"/>
      <c r="Z167" s="406"/>
    </row>
    <row r="168" spans="1:27" s="104" customFormat="1" ht="12" customHeight="1">
      <c r="A168" s="674"/>
      <c r="B168" s="105" t="s">
        <v>27</v>
      </c>
      <c r="C168" s="110">
        <f>datos!D302</f>
        <v>588.73</v>
      </c>
      <c r="D168" s="108">
        <v>163.52852920000001</v>
      </c>
      <c r="E168" s="106">
        <f t="shared" si="167"/>
        <v>-27.185912112439105</v>
      </c>
      <c r="F168" s="107">
        <f t="shared" si="168"/>
        <v>14.208978954051599</v>
      </c>
      <c r="G168" s="81">
        <f t="shared" si="165"/>
        <v>425.20147080000004</v>
      </c>
      <c r="H168" s="98">
        <f t="shared" si="169"/>
        <v>-14.008008345890444</v>
      </c>
      <c r="I168" s="99">
        <f t="shared" si="170"/>
        <v>-0.9677106952742931</v>
      </c>
      <c r="J168" s="110">
        <f>datos!G302</f>
        <v>297.35000000000002</v>
      </c>
      <c r="K168" s="108">
        <v>0.27470802</v>
      </c>
      <c r="L168" s="106">
        <f t="shared" si="171"/>
        <v>-50.441805531095895</v>
      </c>
      <c r="M168" s="107">
        <f t="shared" si="172"/>
        <v>32.047896368260112</v>
      </c>
      <c r="N168" s="108">
        <f t="shared" si="166"/>
        <v>297.07529198000003</v>
      </c>
      <c r="O168" s="108">
        <f t="shared" si="173"/>
        <v>-15.081478566773843</v>
      </c>
      <c r="P168" s="107">
        <f t="shared" si="174"/>
        <v>-10.024070800619656</v>
      </c>
      <c r="Q168" s="113">
        <f>SUM($D$162:D168)</f>
        <v>1425.6955337400002</v>
      </c>
      <c r="R168" s="110">
        <f t="shared" si="175"/>
        <v>4.4052676273857116</v>
      </c>
      <c r="S168" s="132">
        <f>SUM(G$162:G168)</f>
        <v>2964.3644662600004</v>
      </c>
      <c r="T168" s="107">
        <f t="shared" si="176"/>
        <v>0.11666396221603481</v>
      </c>
      <c r="U168" s="113">
        <f>SUM($K$162:K168)</f>
        <v>2.1407199399999999</v>
      </c>
      <c r="V168" s="110">
        <f t="shared" si="177"/>
        <v>-98.720619741797421</v>
      </c>
      <c r="W168" s="59">
        <f>SUM($N$162:N168)</f>
        <v>2294.3992800600004</v>
      </c>
      <c r="X168" s="106">
        <f t="shared" si="178"/>
        <v>-12.549513189316631</v>
      </c>
      <c r="Y168"/>
      <c r="Z168" s="406"/>
    </row>
    <row r="169" spans="1:27" s="104" customFormat="1" ht="12" customHeight="1">
      <c r="A169" s="674"/>
      <c r="B169" s="105" t="s">
        <v>28</v>
      </c>
      <c r="C169" s="110">
        <f>datos!D303</f>
        <v>570.23</v>
      </c>
      <c r="D169" s="108">
        <v>97.582941790000007</v>
      </c>
      <c r="E169" s="106">
        <f t="shared" si="167"/>
        <v>-40.326655986336604</v>
      </c>
      <c r="F169" s="107">
        <f t="shared" si="168"/>
        <v>78.368899836193705</v>
      </c>
      <c r="G169" s="48">
        <f t="shared" si="165"/>
        <v>472.64705821000001</v>
      </c>
      <c r="H169" s="108">
        <f t="shared" si="169"/>
        <v>11.15837800860211</v>
      </c>
      <c r="I169" s="109">
        <f t="shared" si="170"/>
        <v>13.491175837810875</v>
      </c>
      <c r="J169" s="110">
        <f>datos!G303</f>
        <v>220.83</v>
      </c>
      <c r="K169" s="108">
        <v>0.39224227</v>
      </c>
      <c r="L169" s="106">
        <f t="shared" si="171"/>
        <v>42.785154215737855</v>
      </c>
      <c r="M169" s="107">
        <f t="shared" si="172"/>
        <v>-13.951097724828765</v>
      </c>
      <c r="N169" s="108">
        <f t="shared" si="166"/>
        <v>220.43775773000002</v>
      </c>
      <c r="O169" s="108">
        <f t="shared" si="173"/>
        <v>-25.797343743807367</v>
      </c>
      <c r="P169" s="107">
        <f t="shared" si="174"/>
        <v>2.4795401921674953</v>
      </c>
      <c r="Q169" s="113">
        <f>SUM($D$162:D169)</f>
        <v>1523.2784755300002</v>
      </c>
      <c r="R169" s="110">
        <f t="shared" si="175"/>
        <v>7.2543743106930458</v>
      </c>
      <c r="S169" s="132">
        <f>SUM(G$162:G169)</f>
        <v>3437.0115244700005</v>
      </c>
      <c r="T169" s="107">
        <f t="shared" si="176"/>
        <v>1.7658663313681933</v>
      </c>
      <c r="U169" s="113">
        <f>SUM($K$162:K169)</f>
        <v>2.53296221</v>
      </c>
      <c r="V169" s="110">
        <f t="shared" si="177"/>
        <v>-98.490312782799478</v>
      </c>
      <c r="W169" s="59">
        <f>SUM($N$162:N169)</f>
        <v>2514.8370377900005</v>
      </c>
      <c r="X169" s="106">
        <f t="shared" si="178"/>
        <v>-11.410701653611998</v>
      </c>
      <c r="Y169"/>
      <c r="Z169" s="406"/>
    </row>
    <row r="170" spans="1:27" s="104" customFormat="1" ht="12" customHeight="1">
      <c r="A170" s="674"/>
      <c r="B170" s="114" t="s">
        <v>29</v>
      </c>
      <c r="C170" s="119">
        <f>datos!D304</f>
        <v>674.06</v>
      </c>
      <c r="D170" s="117">
        <v>245.00312199000001</v>
      </c>
      <c r="E170" s="115">
        <f t="shared" si="167"/>
        <v>151.07167041269415</v>
      </c>
      <c r="F170" s="116">
        <f t="shared" si="168"/>
        <v>6.8223002395359833</v>
      </c>
      <c r="G170" s="67">
        <f t="shared" ref="G170:G175" si="179">C170-D170</f>
        <v>429.05687800999993</v>
      </c>
      <c r="H170" s="117">
        <f t="shared" si="169"/>
        <v>-9.2225645844668964</v>
      </c>
      <c r="I170" s="118">
        <f t="shared" si="170"/>
        <v>13.656181168932168</v>
      </c>
      <c r="J170" s="119">
        <f>datos!G304</f>
        <v>373.32</v>
      </c>
      <c r="K170" s="117">
        <v>0.36080582999999999</v>
      </c>
      <c r="L170" s="115">
        <f t="shared" si="171"/>
        <v>-8.0145467238908257</v>
      </c>
      <c r="M170" s="116">
        <f t="shared" si="172"/>
        <v>-60.783394044361152</v>
      </c>
      <c r="N170" s="117">
        <f t="shared" ref="N170:N175" si="180">J170-K170</f>
        <v>372.95919416999999</v>
      </c>
      <c r="O170" s="117">
        <f t="shared" si="173"/>
        <v>69.190250350311416</v>
      </c>
      <c r="P170" s="116">
        <f t="shared" si="174"/>
        <v>6.0266174284344221</v>
      </c>
      <c r="Q170" s="122">
        <f>SUM($D$162:D170)</f>
        <v>1768.2815975200001</v>
      </c>
      <c r="R170" s="119">
        <f t="shared" si="175"/>
        <v>7.1943000875171137</v>
      </c>
      <c r="S170" s="133">
        <f>SUM(G$162:G170)</f>
        <v>3866.0684024800003</v>
      </c>
      <c r="T170" s="116">
        <f t="shared" si="176"/>
        <v>2.9612837450120555</v>
      </c>
      <c r="U170" s="122">
        <f>SUM($K$162:K170)</f>
        <v>2.8937680399999999</v>
      </c>
      <c r="V170" s="119">
        <f t="shared" si="177"/>
        <v>-98.284672645836295</v>
      </c>
      <c r="W170" s="78">
        <f>SUM($N$162:N170)</f>
        <v>2887.7962319600006</v>
      </c>
      <c r="X170" s="115">
        <f t="shared" si="178"/>
        <v>-9.4882087717238601</v>
      </c>
      <c r="Y170"/>
      <c r="Z170" s="406"/>
    </row>
    <row r="171" spans="1:27" s="104" customFormat="1" ht="12" customHeight="1">
      <c r="A171" s="674"/>
      <c r="B171" s="124" t="s">
        <v>30</v>
      </c>
      <c r="C171" s="110">
        <f>datos!D305</f>
        <v>750.22</v>
      </c>
      <c r="D171" s="108">
        <v>271.46179563999999</v>
      </c>
      <c r="E171" s="106">
        <f t="shared" si="167"/>
        <v>10.799321018888852</v>
      </c>
      <c r="F171" s="107">
        <f t="shared" si="168"/>
        <v>1.4919159418139927</v>
      </c>
      <c r="G171" s="48">
        <f t="shared" si="179"/>
        <v>478.75820436000004</v>
      </c>
      <c r="H171" s="108">
        <f t="shared" si="169"/>
        <v>11.583854937955728</v>
      </c>
      <c r="I171" s="109">
        <f t="shared" si="170"/>
        <v>13.806156323444153</v>
      </c>
      <c r="J171" s="110">
        <f>datos!G305</f>
        <v>390.34</v>
      </c>
      <c r="K171" s="108">
        <v>1.0103382400000001</v>
      </c>
      <c r="L171" s="106">
        <f t="shared" si="171"/>
        <v>180.0227036242735</v>
      </c>
      <c r="M171" s="107">
        <f t="shared" si="172"/>
        <v>509.09130368939952</v>
      </c>
      <c r="N171" s="108">
        <f t="shared" si="180"/>
        <v>389.32966175999996</v>
      </c>
      <c r="O171" s="108">
        <f t="shared" si="173"/>
        <v>4.3893454956732025</v>
      </c>
      <c r="P171" s="107">
        <f t="shared" si="174"/>
        <v>13.754556869565882</v>
      </c>
      <c r="Q171" s="113">
        <f>SUM($D$162:D171)</f>
        <v>2039.7433931600001</v>
      </c>
      <c r="R171" s="110">
        <f t="shared" si="175"/>
        <v>6.398700543092195</v>
      </c>
      <c r="S171" s="132">
        <f>SUM(G$162:G171)</f>
        <v>4344.8266068400007</v>
      </c>
      <c r="T171" s="107">
        <f t="shared" si="176"/>
        <v>4.0538826680621698</v>
      </c>
      <c r="U171" s="113">
        <f>SUM($K$162:K171)</f>
        <v>3.9041062799999997</v>
      </c>
      <c r="V171" s="110">
        <f t="shared" si="177"/>
        <v>-97.688051714546305</v>
      </c>
      <c r="W171" s="59">
        <f>SUM($N$162:N171)</f>
        <v>3277.1258937200005</v>
      </c>
      <c r="X171" s="106">
        <f t="shared" si="178"/>
        <v>-7.2364560343975199</v>
      </c>
      <c r="Y171"/>
      <c r="Z171" s="406"/>
    </row>
    <row r="172" spans="1:27" s="104" customFormat="1" ht="12" customHeight="1">
      <c r="A172" s="674"/>
      <c r="B172" s="124" t="s">
        <v>31</v>
      </c>
      <c r="C172" s="110">
        <f>datos!D306</f>
        <v>605.83000000000004</v>
      </c>
      <c r="D172" s="108">
        <v>218.60430346000001</v>
      </c>
      <c r="E172" s="106">
        <f t="shared" si="167"/>
        <v>-19.471429508297046</v>
      </c>
      <c r="F172" s="107">
        <f t="shared" si="168"/>
        <v>6.4874093900158636</v>
      </c>
      <c r="G172" s="48">
        <f t="shared" si="179"/>
        <v>387.22569654000006</v>
      </c>
      <c r="H172" s="108">
        <f t="shared" si="169"/>
        <v>-19.118734047045706</v>
      </c>
      <c r="I172" s="109">
        <f t="shared" si="170"/>
        <v>-17.872522533808223</v>
      </c>
      <c r="J172" s="110">
        <f>datos!G306</f>
        <v>339.61</v>
      </c>
      <c r="K172" s="108">
        <v>0.72639191999999997</v>
      </c>
      <c r="L172" s="106">
        <f t="shared" si="171"/>
        <v>-28.10408522199458</v>
      </c>
      <c r="M172" s="107">
        <f t="shared" si="172"/>
        <v>107.88007613005641</v>
      </c>
      <c r="N172" s="108">
        <f t="shared" si="180"/>
        <v>338.88360807999999</v>
      </c>
      <c r="O172" s="108">
        <f t="shared" si="173"/>
        <v>-12.957156526927339</v>
      </c>
      <c r="P172" s="107">
        <f t="shared" si="174"/>
        <v>-2.263129995332791</v>
      </c>
      <c r="Q172" s="113">
        <f>SUM($D$162:D172)</f>
        <v>2258.3476966200001</v>
      </c>
      <c r="R172" s="110">
        <f t="shared" si="175"/>
        <v>6.4072809506826367</v>
      </c>
      <c r="S172" s="132">
        <f>SUM(G$162:G172)</f>
        <v>4732.0523033800009</v>
      </c>
      <c r="T172" s="107">
        <f t="shared" si="176"/>
        <v>1.8292107989505313</v>
      </c>
      <c r="U172" s="113">
        <f>SUM($K$162:K172)</f>
        <v>4.6304981999999999</v>
      </c>
      <c r="V172" s="110">
        <f t="shared" si="177"/>
        <v>-97.263556632637915</v>
      </c>
      <c r="W172" s="59">
        <f>SUM($N$162:N172)</f>
        <v>3616.0095018000006</v>
      </c>
      <c r="X172" s="106">
        <f t="shared" si="178"/>
        <v>-6.7919651533079879</v>
      </c>
      <c r="Y172"/>
      <c r="Z172" s="406"/>
    </row>
    <row r="173" spans="1:27" s="104" customFormat="1" ht="12" customHeight="1">
      <c r="A173" s="675"/>
      <c r="B173" s="127" t="s">
        <v>32</v>
      </c>
      <c r="C173" s="119">
        <f>datos!D307</f>
        <v>457.75</v>
      </c>
      <c r="D173" s="117">
        <v>151.0941377</v>
      </c>
      <c r="E173" s="115">
        <f t="shared" ref="E173:E178" si="181">((D173/D172)-1)*100</f>
        <v>-30.882358989036529</v>
      </c>
      <c r="F173" s="116">
        <f t="shared" ref="F173:F178" si="182">((D173/D161)-1)*100</f>
        <v>2.1699191227433134</v>
      </c>
      <c r="G173" s="67">
        <f t="shared" si="179"/>
        <v>306.65586229999997</v>
      </c>
      <c r="H173" s="117">
        <f t="shared" ref="H173:H178" si="183">((G173/G172)-1)*100</f>
        <v>-20.80694410518732</v>
      </c>
      <c r="I173" s="118">
        <f t="shared" ref="I173:I178" si="184">((G173/G161)-1)*100</f>
        <v>-4.0875734626241051</v>
      </c>
      <c r="J173" s="119">
        <f>datos!G307</f>
        <v>298</v>
      </c>
      <c r="K173" s="117">
        <v>0.41111436000000001</v>
      </c>
      <c r="L173" s="115">
        <f t="shared" ref="L173:L178" si="185">((K173/K172)-1)*100</f>
        <v>-43.403230586595733</v>
      </c>
      <c r="M173" s="116">
        <f t="shared" ref="M173:M178" si="186">((K173/K161)-1)*100</f>
        <v>132.04222422680036</v>
      </c>
      <c r="N173" s="117">
        <f t="shared" si="180"/>
        <v>297.58888564</v>
      </c>
      <c r="O173" s="117">
        <f t="shared" ref="O173:O178" si="187">((N173/N172)-1)*100</f>
        <v>-12.185517816563019</v>
      </c>
      <c r="P173" s="116">
        <f t="shared" ref="P173:P178" si="188">((N173/N161)-1)*100</f>
        <v>7.6999891865100034</v>
      </c>
      <c r="Q173" s="122">
        <f>SUM($D$162:D173)</f>
        <v>2409.44183432</v>
      </c>
      <c r="R173" s="119">
        <f t="shared" ref="R173:R179" si="189">((Q173/Q161)-1)*100</f>
        <v>6.1312568677279744</v>
      </c>
      <c r="S173" s="133">
        <f>SUM(G$162:G173)</f>
        <v>5038.708165680001</v>
      </c>
      <c r="T173" s="116">
        <f t="shared" ref="T173:T179" si="190">((S173/S161)-1)*100</f>
        <v>1.4483310969272578</v>
      </c>
      <c r="U173" s="122">
        <f>SUM($K$162:K173)</f>
        <v>5.0416125599999999</v>
      </c>
      <c r="V173" s="119">
        <f t="shared" ref="V173:V179" si="191">((U173/U161)-1)*100</f>
        <v>-97.02372034188285</v>
      </c>
      <c r="W173" s="78">
        <f>SUM($N$162:N173)</f>
        <v>3913.5983874400008</v>
      </c>
      <c r="X173" s="115">
        <f t="shared" ref="X173:X179" si="192">((W173/W161)-1)*100</f>
        <v>-5.8284210449041085</v>
      </c>
      <c r="Y173"/>
      <c r="Z173" s="406"/>
    </row>
    <row r="174" spans="1:27" s="104" customFormat="1" ht="12" customHeight="1">
      <c r="A174" s="671">
        <v>2014</v>
      </c>
      <c r="B174" s="95" t="s">
        <v>21</v>
      </c>
      <c r="C174" s="405">
        <f>datos!D308</f>
        <v>612.19000000000005</v>
      </c>
      <c r="D174" s="98">
        <v>203.08729022</v>
      </c>
      <c r="E174" s="96">
        <f t="shared" si="181"/>
        <v>34.411098479037804</v>
      </c>
      <c r="F174" s="97">
        <f t="shared" si="182"/>
        <v>5.0076669246192917</v>
      </c>
      <c r="G174" s="81">
        <f t="shared" si="179"/>
        <v>409.10270978000005</v>
      </c>
      <c r="H174" s="98">
        <f t="shared" si="183"/>
        <v>33.407757709773314</v>
      </c>
      <c r="I174" s="99">
        <f t="shared" si="184"/>
        <v>11.016068237603815</v>
      </c>
      <c r="J174" s="405">
        <f>datos!G308</f>
        <v>332.59</v>
      </c>
      <c r="K174" s="81">
        <v>0.64114945999999995</v>
      </c>
      <c r="L174" s="96">
        <f t="shared" si="185"/>
        <v>55.954041595628027</v>
      </c>
      <c r="M174" s="97">
        <f t="shared" si="186"/>
        <v>283.23680228831682</v>
      </c>
      <c r="N174" s="81">
        <f t="shared" si="180"/>
        <v>331.94885053999997</v>
      </c>
      <c r="O174" s="98">
        <f t="shared" si="187"/>
        <v>11.546118339098864</v>
      </c>
      <c r="P174" s="99">
        <f t="shared" si="188"/>
        <v>2.1938580700522126</v>
      </c>
      <c r="Q174" s="101">
        <f>SUM($D$174:D174)</f>
        <v>203.08729022</v>
      </c>
      <c r="R174" s="100">
        <f t="shared" si="189"/>
        <v>5.0076669246192917</v>
      </c>
      <c r="S174" s="134">
        <f>SUM(G$174:G174)</f>
        <v>409.10270978000005</v>
      </c>
      <c r="T174" s="99">
        <f t="shared" si="190"/>
        <v>11.016068237603815</v>
      </c>
      <c r="U174" s="103">
        <f>SUM($K$174:K174)</f>
        <v>0.64114945999999995</v>
      </c>
      <c r="V174" s="100">
        <f t="shared" si="191"/>
        <v>283.23680228831682</v>
      </c>
      <c r="W174" s="92">
        <f>SUM($N$174:N174)</f>
        <v>331.94885053999997</v>
      </c>
      <c r="X174" s="96">
        <f t="shared" si="192"/>
        <v>2.1938580700522126</v>
      </c>
      <c r="Y174"/>
      <c r="Z174" s="406"/>
    </row>
    <row r="175" spans="1:27" s="104" customFormat="1" ht="12" customHeight="1">
      <c r="A175" s="674"/>
      <c r="B175" s="124" t="s">
        <v>22</v>
      </c>
      <c r="C175" s="404">
        <f>datos!D309</f>
        <v>711.9</v>
      </c>
      <c r="D175" s="108">
        <v>258.39940405999999</v>
      </c>
      <c r="E175" s="106">
        <f t="shared" si="181"/>
        <v>27.235635366487788</v>
      </c>
      <c r="F175" s="107">
        <f t="shared" si="182"/>
        <v>6.6492719459429139</v>
      </c>
      <c r="G175" s="48">
        <f t="shared" si="179"/>
        <v>453.50059593999998</v>
      </c>
      <c r="H175" s="108">
        <f t="shared" si="183"/>
        <v>10.852503564172288</v>
      </c>
      <c r="I175" s="109">
        <f t="shared" si="184"/>
        <v>12.341314751637578</v>
      </c>
      <c r="J175" s="404">
        <f>datos!G309</f>
        <v>339.75</v>
      </c>
      <c r="K175" s="48">
        <v>0.76509318000000004</v>
      </c>
      <c r="L175" s="106">
        <f t="shared" si="185"/>
        <v>19.331486296502543</v>
      </c>
      <c r="M175" s="107">
        <f t="shared" si="186"/>
        <v>310.72816939652216</v>
      </c>
      <c r="N175" s="48">
        <f t="shared" si="180"/>
        <v>338.98490681999999</v>
      </c>
      <c r="O175" s="108">
        <f t="shared" si="187"/>
        <v>2.1196206188254907</v>
      </c>
      <c r="P175" s="109">
        <f t="shared" si="188"/>
        <v>0.96236731305050505</v>
      </c>
      <c r="Q175" s="111">
        <f>SUM($D$174:D175)</f>
        <v>461.48669427999999</v>
      </c>
      <c r="R175" s="110">
        <f t="shared" si="189"/>
        <v>5.9205673279547399</v>
      </c>
      <c r="S175" s="135">
        <f>SUM(G$174:G175)</f>
        <v>862.60330571999998</v>
      </c>
      <c r="T175" s="109">
        <f t="shared" si="190"/>
        <v>11.708874152912664</v>
      </c>
      <c r="U175" s="113">
        <f>SUM($K$174:K175)</f>
        <v>1.4062426399999999</v>
      </c>
      <c r="V175" s="110">
        <f t="shared" si="191"/>
        <v>297.72030758781909</v>
      </c>
      <c r="W175" s="59">
        <f>SUM($N$174:N175)</f>
        <v>670.93375735999996</v>
      </c>
      <c r="X175" s="106">
        <f t="shared" si="192"/>
        <v>1.567923521047998</v>
      </c>
      <c r="Y175"/>
      <c r="Z175" s="406"/>
      <c r="AA175" s="136"/>
    </row>
    <row r="176" spans="1:27" s="104" customFormat="1" ht="12" customHeight="1">
      <c r="A176" s="674"/>
      <c r="B176" s="114" t="s">
        <v>23</v>
      </c>
      <c r="C176" s="119">
        <f>datos!D310</f>
        <v>688.58</v>
      </c>
      <c r="D176" s="117">
        <v>233.91167024000001</v>
      </c>
      <c r="E176" s="115">
        <f t="shared" si="181"/>
        <v>-9.4766990307431076</v>
      </c>
      <c r="F176" s="116">
        <f t="shared" si="182"/>
        <v>3.2279968914122437</v>
      </c>
      <c r="G176" s="67">
        <f t="shared" ref="G176:G181" si="193">C176-D176</f>
        <v>454.66832976000001</v>
      </c>
      <c r="H176" s="117">
        <f t="shared" si="183"/>
        <v>0.25749333748494863</v>
      </c>
      <c r="I176" s="118">
        <f t="shared" si="184"/>
        <v>16.416586736700456</v>
      </c>
      <c r="J176" s="119">
        <f>datos!G310</f>
        <v>369.18</v>
      </c>
      <c r="K176" s="117">
        <v>1.2307469200000001</v>
      </c>
      <c r="L176" s="115">
        <f t="shared" si="185"/>
        <v>60.862356660923325</v>
      </c>
      <c r="M176" s="116">
        <f t="shared" si="186"/>
        <v>727.70711005381349</v>
      </c>
      <c r="N176" s="117">
        <f t="shared" ref="N176:N181" si="194">J176-K176</f>
        <v>367.94925308000001</v>
      </c>
      <c r="O176" s="117">
        <f t="shared" si="187"/>
        <v>8.544435364899595</v>
      </c>
      <c r="P176" s="118">
        <f t="shared" si="188"/>
        <v>9.2254656342384713</v>
      </c>
      <c r="Q176" s="122">
        <f>SUM($D$174:D176)</f>
        <v>695.39836451999997</v>
      </c>
      <c r="R176" s="119">
        <f t="shared" si="189"/>
        <v>4.999324114409065</v>
      </c>
      <c r="S176" s="133">
        <f>SUM(G$174:G176)</f>
        <v>1317.27163548</v>
      </c>
      <c r="T176" s="118">
        <f t="shared" si="190"/>
        <v>13.290146147412706</v>
      </c>
      <c r="U176" s="122">
        <f>SUM($K$174:K176)</f>
        <v>2.63698956</v>
      </c>
      <c r="V176" s="119">
        <f t="shared" si="191"/>
        <v>425.01507856442748</v>
      </c>
      <c r="W176" s="78">
        <f>SUM($N$174:N176)</f>
        <v>1038.8830104399999</v>
      </c>
      <c r="X176" s="115">
        <f t="shared" si="192"/>
        <v>4.1541304335737994</v>
      </c>
      <c r="Y176"/>
      <c r="Z176" s="406"/>
      <c r="AA176" s="136"/>
    </row>
    <row r="177" spans="1:27" s="104" customFormat="1" ht="12" customHeight="1">
      <c r="A177" s="674"/>
      <c r="B177" s="95" t="s">
        <v>24</v>
      </c>
      <c r="C177" s="100">
        <f>datos!D311</f>
        <v>716.9</v>
      </c>
      <c r="D177" s="98">
        <v>225.93264712000001</v>
      </c>
      <c r="E177" s="96">
        <f t="shared" si="181"/>
        <v>-3.4111265640629607</v>
      </c>
      <c r="F177" s="97">
        <f t="shared" si="182"/>
        <v>39.346659626227897</v>
      </c>
      <c r="G177" s="81">
        <f t="shared" si="193"/>
        <v>490.96735287999996</v>
      </c>
      <c r="H177" s="98">
        <f t="shared" si="183"/>
        <v>7.9836269086876355</v>
      </c>
      <c r="I177" s="99">
        <f t="shared" si="184"/>
        <v>14.196276805585018</v>
      </c>
      <c r="J177" s="100">
        <f>datos!G311</f>
        <v>342.87</v>
      </c>
      <c r="K177" s="98">
        <v>0.40458759999999999</v>
      </c>
      <c r="L177" s="96">
        <f t="shared" si="185"/>
        <v>-67.126661588557951</v>
      </c>
      <c r="M177" s="97">
        <f t="shared" si="186"/>
        <v>3.4729909441989948</v>
      </c>
      <c r="N177" s="98">
        <f t="shared" si="194"/>
        <v>342.46541239999999</v>
      </c>
      <c r="O177" s="98">
        <f t="shared" si="187"/>
        <v>-6.9259117844871039</v>
      </c>
      <c r="P177" s="99">
        <f t="shared" si="188"/>
        <v>6.7239515418756612</v>
      </c>
      <c r="Q177" s="103">
        <f>SUM($D$174:D177)</f>
        <v>921.33101164000004</v>
      </c>
      <c r="R177" s="100">
        <f t="shared" si="189"/>
        <v>11.754303819505928</v>
      </c>
      <c r="S177" s="131">
        <f>SUM(G$174:G177)</f>
        <v>1808.2389883599999</v>
      </c>
      <c r="T177" s="99">
        <f t="shared" si="190"/>
        <v>13.534750666247186</v>
      </c>
      <c r="U177" s="103">
        <f>SUM($K$174:K177)</f>
        <v>3.0415771600000001</v>
      </c>
      <c r="V177" s="100">
        <f t="shared" si="191"/>
        <v>240.49643916256548</v>
      </c>
      <c r="W177" s="92">
        <f>SUM($N$174:N177)</f>
        <v>1381.3484228399998</v>
      </c>
      <c r="X177" s="96">
        <f t="shared" si="192"/>
        <v>4.779636263002951</v>
      </c>
      <c r="Y177"/>
      <c r="Z177" s="406"/>
      <c r="AA177" s="136"/>
    </row>
    <row r="178" spans="1:27" s="104" customFormat="1" ht="12" customHeight="1">
      <c r="A178" s="674"/>
      <c r="B178" s="105" t="s">
        <v>25</v>
      </c>
      <c r="C178" s="110">
        <f>datos!D312</f>
        <v>685.33</v>
      </c>
      <c r="D178" s="108">
        <v>243.35959621999999</v>
      </c>
      <c r="E178" s="106">
        <f t="shared" si="181"/>
        <v>7.7133381661057543</v>
      </c>
      <c r="F178" s="107">
        <f t="shared" si="182"/>
        <v>14.168731879798347</v>
      </c>
      <c r="G178" s="48">
        <f t="shared" si="193"/>
        <v>441.97040378000008</v>
      </c>
      <c r="H178" s="108">
        <f t="shared" si="183"/>
        <v>-9.9796755960625987</v>
      </c>
      <c r="I178" s="109">
        <f t="shared" si="184"/>
        <v>-2.2237321022592682</v>
      </c>
      <c r="J178" s="110">
        <f>datos!G312</f>
        <v>390.62</v>
      </c>
      <c r="K178" s="108">
        <v>1.6066684899999999</v>
      </c>
      <c r="L178" s="106">
        <f t="shared" si="185"/>
        <v>297.11263765869245</v>
      </c>
      <c r="M178" s="107">
        <f t="shared" si="186"/>
        <v>283.98401541682915</v>
      </c>
      <c r="N178" s="108">
        <f t="shared" si="194"/>
        <v>389.01333151</v>
      </c>
      <c r="O178" s="108">
        <f t="shared" si="187"/>
        <v>13.592005914930748</v>
      </c>
      <c r="P178" s="109">
        <f t="shared" si="188"/>
        <v>18.186682349162897</v>
      </c>
      <c r="Q178" s="113">
        <f>SUM($D$174:D178)</f>
        <v>1164.69060786</v>
      </c>
      <c r="R178" s="110">
        <f t="shared" si="189"/>
        <v>12.250316259474946</v>
      </c>
      <c r="S178" s="132">
        <f>SUM(G$174:G178)</f>
        <v>2250.2093921400001</v>
      </c>
      <c r="T178" s="109">
        <f t="shared" si="190"/>
        <v>10.051014552955074</v>
      </c>
      <c r="U178" s="113">
        <f>SUM($K$174:K178)</f>
        <v>4.6482456499999998</v>
      </c>
      <c r="V178" s="110">
        <f t="shared" si="191"/>
        <v>254.36861262032971</v>
      </c>
      <c r="W178" s="59">
        <f>SUM($N$174:N178)</f>
        <v>1770.3617543499997</v>
      </c>
      <c r="X178" s="106">
        <f t="shared" si="192"/>
        <v>7.4582291172190285</v>
      </c>
      <c r="Y178"/>
      <c r="Z178" s="406"/>
      <c r="AA178" s="136"/>
    </row>
    <row r="179" spans="1:27" s="104" customFormat="1" ht="11.25" customHeight="1">
      <c r="A179" s="674"/>
      <c r="B179" s="114" t="s">
        <v>26</v>
      </c>
      <c r="C179" s="119">
        <f>datos!D313</f>
        <v>720.18</v>
      </c>
      <c r="D179" s="117">
        <v>257.34634706000003</v>
      </c>
      <c r="E179" s="115">
        <f t="shared" ref="E179:E184" si="195">((D179/D178)-1)*100</f>
        <v>5.7473594866404465</v>
      </c>
      <c r="F179" s="116">
        <f t="shared" ref="F179:F184" si="196">((D179/D167)-1)*100</f>
        <v>14.588198304235656</v>
      </c>
      <c r="G179" s="67">
        <f t="shared" si="193"/>
        <v>462.83365293999992</v>
      </c>
      <c r="H179" s="117">
        <f t="shared" ref="H179:H184" si="197">((G179/G178)-1)*100</f>
        <v>4.7205082018082267</v>
      </c>
      <c r="I179" s="118">
        <f t="shared" ref="I179:I184" si="198">((G179/G167)-1)*100</f>
        <v>-6.3973425445227665</v>
      </c>
      <c r="J179" s="119">
        <f>datos!G313</f>
        <v>392.23</v>
      </c>
      <c r="K179" s="117">
        <v>1.0310100499999999</v>
      </c>
      <c r="L179" s="115">
        <f t="shared" ref="L179:L184" si="199">((K179/K178)-1)*100</f>
        <v>-35.829322824399199</v>
      </c>
      <c r="M179" s="116">
        <f t="shared" ref="M179:M184" si="200">((K179/K167)-1)*100</f>
        <v>85.997469448815295</v>
      </c>
      <c r="N179" s="117">
        <f t="shared" si="194"/>
        <v>391.19898995</v>
      </c>
      <c r="O179" s="117">
        <f t="shared" ref="O179:O184" si="201">((N179/N178)-1)*100</f>
        <v>0.56184666770058289</v>
      </c>
      <c r="P179" s="116">
        <f t="shared" ref="P179:P184" si="202">((N179/N167)-1)*100</f>
        <v>11.823637675535693</v>
      </c>
      <c r="Q179" s="122">
        <f>SUM($D$174:D179)</f>
        <v>1422.03695492</v>
      </c>
      <c r="R179" s="119">
        <f t="shared" si="189"/>
        <v>12.666307216473683</v>
      </c>
      <c r="S179" s="133">
        <f>SUM(G$174:G179)</f>
        <v>2713.04304508</v>
      </c>
      <c r="T179" s="116">
        <f t="shared" si="190"/>
        <v>6.8479278380669362</v>
      </c>
      <c r="U179" s="122">
        <f>SUM($K$174:K179)</f>
        <v>5.6792556999999997</v>
      </c>
      <c r="V179" s="119">
        <f t="shared" si="191"/>
        <v>204.35259491804314</v>
      </c>
      <c r="W179" s="78">
        <f>SUM($N$174:N179)</f>
        <v>2161.5607442999999</v>
      </c>
      <c r="X179" s="115">
        <f t="shared" si="192"/>
        <v>8.2228400199548126</v>
      </c>
      <c r="Y179"/>
      <c r="Z179" s="406"/>
      <c r="AA179" s="136"/>
    </row>
    <row r="180" spans="1:27" s="104" customFormat="1" ht="12" customHeight="1">
      <c r="A180" s="674"/>
      <c r="B180" s="105" t="s">
        <v>27</v>
      </c>
      <c r="C180" s="110">
        <f>datos!D314</f>
        <v>735.34</v>
      </c>
      <c r="D180" s="108">
        <v>204.87893055000001</v>
      </c>
      <c r="E180" s="106">
        <f t="shared" si="195"/>
        <v>-20.3878613819093</v>
      </c>
      <c r="F180" s="107">
        <f t="shared" si="196"/>
        <v>25.286353122779758</v>
      </c>
      <c r="G180" s="81">
        <f t="shared" si="193"/>
        <v>530.46106944999997</v>
      </c>
      <c r="H180" s="98">
        <f t="shared" si="197"/>
        <v>14.611603127909767</v>
      </c>
      <c r="I180" s="99">
        <f t="shared" si="198"/>
        <v>24.75522919804536</v>
      </c>
      <c r="J180" s="110">
        <f>datos!G314</f>
        <v>342.03</v>
      </c>
      <c r="K180" s="108">
        <v>0.67001021999999999</v>
      </c>
      <c r="L180" s="106">
        <f t="shared" si="199"/>
        <v>-35.01419118077461</v>
      </c>
      <c r="M180" s="107">
        <f t="shared" si="200"/>
        <v>143.89903869570318</v>
      </c>
      <c r="N180" s="108">
        <f t="shared" si="194"/>
        <v>341.35998977999998</v>
      </c>
      <c r="O180" s="108">
        <f t="shared" si="201"/>
        <v>-12.74006361222202</v>
      </c>
      <c r="P180" s="107">
        <f t="shared" si="202"/>
        <v>14.906893637920348</v>
      </c>
      <c r="Q180" s="113">
        <f>SUM($D$174:D180)</f>
        <v>1626.9158854699999</v>
      </c>
      <c r="R180" s="110">
        <f t="shared" ref="R180:R185" si="203">((Q180/Q168)-1)*100</f>
        <v>14.113837559842967</v>
      </c>
      <c r="S180" s="132">
        <f>SUM(G$174:G180)</f>
        <v>3243.5041145300002</v>
      </c>
      <c r="T180" s="107">
        <f t="shared" ref="T180:T185" si="204">((S180/S168)-1)*100</f>
        <v>9.4165090509999558</v>
      </c>
      <c r="U180" s="113">
        <f>SUM($K$174:K180)</f>
        <v>6.3492659199999997</v>
      </c>
      <c r="V180" s="110">
        <f t="shared" ref="V180:V185" si="205">((U180/U168)-1)*100</f>
        <v>196.59488854016095</v>
      </c>
      <c r="W180" s="59">
        <f>SUM($N$174:N180)</f>
        <v>2502.9207340799999</v>
      </c>
      <c r="X180" s="106">
        <f t="shared" ref="X180:X185" si="206">((W180/W168)-1)*100</f>
        <v>9.0882810081140963</v>
      </c>
      <c r="Y180"/>
      <c r="Z180" s="406"/>
      <c r="AA180" s="136"/>
    </row>
    <row r="181" spans="1:27" s="104" customFormat="1" ht="12" customHeight="1">
      <c r="A181" s="674"/>
      <c r="B181" s="105" t="s">
        <v>28</v>
      </c>
      <c r="C181" s="110">
        <f>datos!D315</f>
        <v>475.63</v>
      </c>
      <c r="D181" s="108">
        <v>83.306900380000002</v>
      </c>
      <c r="E181" s="106">
        <f t="shared" si="195"/>
        <v>-59.338473626174434</v>
      </c>
      <c r="F181" s="107">
        <f t="shared" si="196"/>
        <v>-14.629648530910522</v>
      </c>
      <c r="G181" s="48">
        <f t="shared" si="193"/>
        <v>392.32309961999999</v>
      </c>
      <c r="H181" s="108">
        <f t="shared" si="197"/>
        <v>-26.041113624648482</v>
      </c>
      <c r="I181" s="109">
        <f t="shared" si="198"/>
        <v>-16.994490327349421</v>
      </c>
      <c r="J181" s="110">
        <f>datos!G315</f>
        <v>217.1</v>
      </c>
      <c r="K181" s="108">
        <v>0.74119263000000002</v>
      </c>
      <c r="L181" s="106">
        <f t="shared" si="199"/>
        <v>10.624078241672198</v>
      </c>
      <c r="M181" s="107">
        <f t="shared" si="200"/>
        <v>88.962966688929271</v>
      </c>
      <c r="N181" s="108">
        <f t="shared" si="194"/>
        <v>216.35880736999999</v>
      </c>
      <c r="O181" s="108">
        <f t="shared" si="201"/>
        <v>-36.618580428995465</v>
      </c>
      <c r="P181" s="107">
        <f t="shared" si="202"/>
        <v>-1.8503864319814323</v>
      </c>
      <c r="Q181" s="113">
        <f>SUM($D$174:D181)</f>
        <v>1710.22278585</v>
      </c>
      <c r="R181" s="110">
        <f t="shared" si="203"/>
        <v>12.272497335390732</v>
      </c>
      <c r="S181" s="132">
        <f>SUM(G$174:G181)</f>
        <v>3635.8272141500001</v>
      </c>
      <c r="T181" s="107">
        <f t="shared" si="204"/>
        <v>5.7845511504549751</v>
      </c>
      <c r="U181" s="113">
        <f>SUM($K$174:K181)</f>
        <v>7.0904585499999992</v>
      </c>
      <c r="V181" s="110">
        <f t="shared" si="205"/>
        <v>179.92752998869253</v>
      </c>
      <c r="W181" s="59">
        <f>SUM($N$174:N181)</f>
        <v>2719.2795414499997</v>
      </c>
      <c r="X181" s="106">
        <f t="shared" si="206"/>
        <v>8.1294533438103009</v>
      </c>
      <c r="Y181"/>
      <c r="Z181" s="406"/>
      <c r="AA181" s="136"/>
    </row>
    <row r="182" spans="1:27" s="104" customFormat="1" ht="12" customHeight="1">
      <c r="A182" s="674"/>
      <c r="B182" s="114" t="s">
        <v>29</v>
      </c>
      <c r="C182" s="119">
        <f>datos!D316</f>
        <v>804.87</v>
      </c>
      <c r="D182" s="117">
        <v>257.80197212000002</v>
      </c>
      <c r="E182" s="115">
        <f t="shared" si="195"/>
        <v>209.46052601171093</v>
      </c>
      <c r="F182" s="116">
        <f t="shared" si="196"/>
        <v>5.2239538933395391</v>
      </c>
      <c r="G182" s="67">
        <f t="shared" ref="G182:G187" si="207">C182-D182</f>
        <v>547.06802788000005</v>
      </c>
      <c r="H182" s="117">
        <f t="shared" si="197"/>
        <v>39.44323655932682</v>
      </c>
      <c r="I182" s="118">
        <f t="shared" si="198"/>
        <v>27.504779883111354</v>
      </c>
      <c r="J182" s="119">
        <f>datos!G316</f>
        <v>386.7</v>
      </c>
      <c r="K182" s="117">
        <v>1.1647094</v>
      </c>
      <c r="L182" s="115">
        <f t="shared" si="199"/>
        <v>57.139905721944359</v>
      </c>
      <c r="M182" s="116">
        <f t="shared" si="200"/>
        <v>222.8078105057227</v>
      </c>
      <c r="N182" s="117">
        <f t="shared" ref="N182:N187" si="208">J182-K182</f>
        <v>385.5352906</v>
      </c>
      <c r="O182" s="117">
        <f t="shared" si="201"/>
        <v>78.192556747037131</v>
      </c>
      <c r="P182" s="116">
        <f t="shared" si="202"/>
        <v>3.3719765128695789</v>
      </c>
      <c r="Q182" s="122">
        <f>SUM($D$174:D182)</f>
        <v>1968.0247579700001</v>
      </c>
      <c r="R182" s="119">
        <f t="shared" si="203"/>
        <v>11.295890922019325</v>
      </c>
      <c r="S182" s="133">
        <f>SUM(G$174:G182)</f>
        <v>4182.8952420300002</v>
      </c>
      <c r="T182" s="116">
        <f t="shared" si="204"/>
        <v>8.1950655437643682</v>
      </c>
      <c r="U182" s="122">
        <f>SUM($K$174:K182)</f>
        <v>8.2551679499999988</v>
      </c>
      <c r="V182" s="119">
        <f t="shared" si="205"/>
        <v>185.27400385554049</v>
      </c>
      <c r="W182" s="78">
        <f>SUM($N$174:N182)</f>
        <v>3104.8148320499995</v>
      </c>
      <c r="X182" s="115">
        <f t="shared" si="206"/>
        <v>7.5150246990489444</v>
      </c>
      <c r="Y182"/>
      <c r="Z182" s="406"/>
      <c r="AA182" s="136"/>
    </row>
    <row r="183" spans="1:27" s="104" customFormat="1" ht="12" customHeight="1">
      <c r="A183" s="674"/>
      <c r="B183" s="124" t="s">
        <v>30</v>
      </c>
      <c r="C183" s="110">
        <f>datos!D317</f>
        <v>758.92</v>
      </c>
      <c r="D183" s="108">
        <v>255.95116920999999</v>
      </c>
      <c r="E183" s="106">
        <f t="shared" si="195"/>
        <v>-0.71791650575059318</v>
      </c>
      <c r="F183" s="107">
        <f t="shared" si="196"/>
        <v>-5.713741925795512</v>
      </c>
      <c r="G183" s="48">
        <f t="shared" si="207"/>
        <v>502.96883078999997</v>
      </c>
      <c r="H183" s="108">
        <f t="shared" si="197"/>
        <v>-8.0610079263621852</v>
      </c>
      <c r="I183" s="109">
        <f t="shared" si="198"/>
        <v>5.0569632456459956</v>
      </c>
      <c r="J183" s="110">
        <f>datos!G317</f>
        <v>407.01</v>
      </c>
      <c r="K183" s="108">
        <v>0.87520021000000003</v>
      </c>
      <c r="L183" s="106">
        <f t="shared" si="199"/>
        <v>-24.856774573983863</v>
      </c>
      <c r="M183" s="107">
        <f t="shared" si="200"/>
        <v>-13.375523626622311</v>
      </c>
      <c r="N183" s="108">
        <f t="shared" si="208"/>
        <v>406.13479978999999</v>
      </c>
      <c r="O183" s="108">
        <f t="shared" si="201"/>
        <v>5.3430930169690694</v>
      </c>
      <c r="P183" s="107">
        <f t="shared" si="202"/>
        <v>4.3164288983353893</v>
      </c>
      <c r="Q183" s="113">
        <f>SUM($D$174:D183)</f>
        <v>2223.9759271800003</v>
      </c>
      <c r="R183" s="110">
        <f t="shared" si="203"/>
        <v>9.0321427017633127</v>
      </c>
      <c r="S183" s="132">
        <f>SUM(G$174:G183)</f>
        <v>4685.8640728199998</v>
      </c>
      <c r="T183" s="107">
        <f t="shared" si="204"/>
        <v>7.8492767799549945</v>
      </c>
      <c r="U183" s="113">
        <f>SUM($K$174:K183)</f>
        <v>9.1303681599999997</v>
      </c>
      <c r="V183" s="110">
        <f t="shared" si="205"/>
        <v>133.8657686337371</v>
      </c>
      <c r="W183" s="59">
        <f>SUM($N$174:N183)</f>
        <v>3510.9496318399997</v>
      </c>
      <c r="X183" s="106">
        <f t="shared" si="206"/>
        <v>7.1350245826099945</v>
      </c>
      <c r="Y183"/>
      <c r="Z183" s="406"/>
      <c r="AA183" s="136"/>
    </row>
    <row r="184" spans="1:27" s="104" customFormat="1" ht="12" customHeight="1">
      <c r="A184" s="674"/>
      <c r="B184" s="124" t="s">
        <v>31</v>
      </c>
      <c r="C184" s="110">
        <f>datos!D318</f>
        <v>684.72</v>
      </c>
      <c r="D184" s="108">
        <v>230.39886737</v>
      </c>
      <c r="E184" s="106">
        <f t="shared" si="195"/>
        <v>-9.9832721682295293</v>
      </c>
      <c r="F184" s="107">
        <f t="shared" si="196"/>
        <v>5.3953942000771971</v>
      </c>
      <c r="G184" s="48">
        <f t="shared" si="207"/>
        <v>454.32113263000002</v>
      </c>
      <c r="H184" s="108">
        <f t="shared" si="197"/>
        <v>-9.6721099165509532</v>
      </c>
      <c r="I184" s="109">
        <f t="shared" si="198"/>
        <v>17.327216837498561</v>
      </c>
      <c r="J184" s="110">
        <f>datos!G318</f>
        <v>358.14</v>
      </c>
      <c r="K184" s="108">
        <v>2.03010834</v>
      </c>
      <c r="L184" s="106">
        <f t="shared" si="199"/>
        <v>131.95930677393233</v>
      </c>
      <c r="M184" s="107">
        <f t="shared" si="200"/>
        <v>179.47837580572207</v>
      </c>
      <c r="N184" s="108">
        <f t="shared" si="208"/>
        <v>356.10989165999996</v>
      </c>
      <c r="O184" s="108">
        <f t="shared" si="201"/>
        <v>-12.317316357984199</v>
      </c>
      <c r="P184" s="107">
        <f t="shared" si="202"/>
        <v>5.083244857311997</v>
      </c>
      <c r="Q184" s="113">
        <f>SUM($D$174:D184)</f>
        <v>2454.3747945500004</v>
      </c>
      <c r="R184" s="110">
        <f t="shared" si="203"/>
        <v>8.6801114913964703</v>
      </c>
      <c r="S184" s="132">
        <f>SUM(G$174:G184)</f>
        <v>5140.1852054499996</v>
      </c>
      <c r="T184" s="107">
        <f t="shared" si="204"/>
        <v>8.6248603334007523</v>
      </c>
      <c r="U184" s="113">
        <f>SUM($K$174:K184)</f>
        <v>11.1604765</v>
      </c>
      <c r="V184" s="110">
        <f t="shared" si="205"/>
        <v>141.02107414705398</v>
      </c>
      <c r="W184" s="59">
        <f>SUM($N$174:N184)</f>
        <v>3867.0595234999996</v>
      </c>
      <c r="X184" s="106">
        <f t="shared" si="206"/>
        <v>6.9427367813892582</v>
      </c>
      <c r="Y184"/>
      <c r="Z184" s="406"/>
      <c r="AA184" s="136"/>
    </row>
    <row r="185" spans="1:27" s="104" customFormat="1" ht="12" customHeight="1">
      <c r="A185" s="675"/>
      <c r="B185" s="127" t="s">
        <v>32</v>
      </c>
      <c r="C185" s="119">
        <f>datos!D319</f>
        <v>546.54</v>
      </c>
      <c r="D185" s="117">
        <v>134.04375611</v>
      </c>
      <c r="E185" s="115">
        <f t="shared" ref="E185:E190" si="209">((D185/D184)-1)*100</f>
        <v>-41.821000406769492</v>
      </c>
      <c r="F185" s="116">
        <f t="shared" ref="F185:F190" si="210">((D185/D173)-1)*100</f>
        <v>-11.284608290927755</v>
      </c>
      <c r="G185" s="67">
        <f t="shared" si="207"/>
        <v>412.49624388999996</v>
      </c>
      <c r="H185" s="117">
        <f t="shared" ref="H185:H190" si="211">((G185/G184)-1)*100</f>
        <v>-9.2060187686805897</v>
      </c>
      <c r="I185" s="118">
        <f t="shared" ref="I185:I190" si="212">((G185/G173)-1)*100</f>
        <v>34.514383907801125</v>
      </c>
      <c r="J185" s="119">
        <f>datos!G319</f>
        <v>285.14</v>
      </c>
      <c r="K185" s="117">
        <v>0.82703417999999995</v>
      </c>
      <c r="L185" s="115">
        <f t="shared" ref="L185:L190" si="213">((K185/K184)-1)*100</f>
        <v>-59.261574187710586</v>
      </c>
      <c r="M185" s="116">
        <f t="shared" ref="M185:M190" si="214">((K185/K173)-1)*100</f>
        <v>101.16888643831365</v>
      </c>
      <c r="N185" s="117">
        <f t="shared" si="208"/>
        <v>284.31296581999999</v>
      </c>
      <c r="O185" s="117">
        <f t="shared" ref="O185:O190" si="215">((N185/N184)-1)*100</f>
        <v>-20.161452271185134</v>
      </c>
      <c r="P185" s="116">
        <f t="shared" ref="P185:P190" si="216">((N185/N173)-1)*100</f>
        <v>-4.4611611725513871</v>
      </c>
      <c r="Q185" s="122">
        <f>SUM($D$174:D185)</f>
        <v>2588.4185506600006</v>
      </c>
      <c r="R185" s="119">
        <f t="shared" si="203"/>
        <v>7.428140152240359</v>
      </c>
      <c r="S185" s="133">
        <f>SUM(G$174:G185)</f>
        <v>5552.6814493399997</v>
      </c>
      <c r="T185" s="116">
        <f t="shared" si="204"/>
        <v>10.200497166333422</v>
      </c>
      <c r="U185" s="122">
        <f>SUM($K$174:K185)</f>
        <v>11.98751068</v>
      </c>
      <c r="V185" s="119">
        <f t="shared" si="205"/>
        <v>137.77135861467306</v>
      </c>
      <c r="W185" s="78">
        <f>SUM($N$174:N185)</f>
        <v>4151.3724893199997</v>
      </c>
      <c r="X185" s="115">
        <f t="shared" si="206"/>
        <v>6.0755876904255768</v>
      </c>
      <c r="Y185"/>
      <c r="Z185" s="406"/>
      <c r="AA185" s="136"/>
    </row>
    <row r="186" spans="1:27" s="104" customFormat="1" ht="12" customHeight="1">
      <c r="A186" s="671">
        <v>2015</v>
      </c>
      <c r="B186" s="94" t="s">
        <v>21</v>
      </c>
      <c r="C186" s="110">
        <f>datos!D320</f>
        <v>659.84</v>
      </c>
      <c r="D186" s="108">
        <v>178.64433098999999</v>
      </c>
      <c r="E186" s="106">
        <f t="shared" si="209"/>
        <v>33.273146153409442</v>
      </c>
      <c r="F186" s="107">
        <f t="shared" si="210"/>
        <v>-12.035691255480085</v>
      </c>
      <c r="G186" s="48">
        <f t="shared" si="207"/>
        <v>481.19566901000007</v>
      </c>
      <c r="H186" s="108">
        <f t="shared" si="211"/>
        <v>16.654557741456699</v>
      </c>
      <c r="I186" s="109">
        <f t="shared" si="212"/>
        <v>17.622215034647137</v>
      </c>
      <c r="J186" s="110">
        <f>datos!G320</f>
        <v>343.54</v>
      </c>
      <c r="K186" s="108">
        <v>1.0730279700000001</v>
      </c>
      <c r="L186" s="106">
        <f t="shared" si="213"/>
        <v>29.74408989964601</v>
      </c>
      <c r="M186" s="107">
        <f t="shared" si="214"/>
        <v>67.360036457022062</v>
      </c>
      <c r="N186" s="108">
        <f t="shared" si="208"/>
        <v>342.46697203000002</v>
      </c>
      <c r="O186" s="108">
        <f t="shared" si="215"/>
        <v>20.454222353973694</v>
      </c>
      <c r="P186" s="107">
        <f t="shared" si="216"/>
        <v>3.1685970512895789</v>
      </c>
      <c r="Q186" s="113">
        <f>SUM($D$186:D186)</f>
        <v>178.64433098999999</v>
      </c>
      <c r="R186" s="110">
        <f t="shared" ref="R186:R191" si="217">((Q186/Q174)-1)*100</f>
        <v>-12.035691255480085</v>
      </c>
      <c r="S186" s="132">
        <f>SUM(G$186:G186)</f>
        <v>481.19566901000007</v>
      </c>
      <c r="T186" s="107">
        <f t="shared" ref="T186:T191" si="218">((S186/S174)-1)*100</f>
        <v>17.622215034647137</v>
      </c>
      <c r="U186" s="113">
        <f>SUM($K$186:K186)</f>
        <v>1.0730279700000001</v>
      </c>
      <c r="V186" s="110">
        <f t="shared" ref="V186:V191" si="219">((U186/U174)-1)*100</f>
        <v>67.360036457022062</v>
      </c>
      <c r="W186" s="59">
        <f>SUM($N$186:N186)</f>
        <v>342.46697203000002</v>
      </c>
      <c r="X186" s="106">
        <f t="shared" ref="X186:X191" si="220">((W186/W174)-1)*100</f>
        <v>3.1685970512895789</v>
      </c>
      <c r="Y186"/>
      <c r="Z186" s="406"/>
      <c r="AA186" s="136"/>
    </row>
    <row r="187" spans="1:27" s="104" customFormat="1" ht="12" customHeight="1">
      <c r="A187" s="674"/>
      <c r="B187" s="124" t="s">
        <v>22</v>
      </c>
      <c r="C187" s="110">
        <f>datos!D321</f>
        <v>751.35</v>
      </c>
      <c r="D187" s="108">
        <v>236.28953308000001</v>
      </c>
      <c r="E187" s="106">
        <f t="shared" si="209"/>
        <v>32.2681395880549</v>
      </c>
      <c r="F187" s="107">
        <f t="shared" si="210"/>
        <v>-8.5564713511746771</v>
      </c>
      <c r="G187" s="48">
        <f t="shared" si="207"/>
        <v>515.06046691999995</v>
      </c>
      <c r="H187" s="108">
        <f t="shared" si="211"/>
        <v>7.0376356419982855</v>
      </c>
      <c r="I187" s="109">
        <f t="shared" si="212"/>
        <v>13.574374880897523</v>
      </c>
      <c r="J187" s="110">
        <f>datos!G321</f>
        <v>383.6</v>
      </c>
      <c r="K187" s="108">
        <v>1.2138260000000001</v>
      </c>
      <c r="L187" s="106">
        <f t="shared" si="213"/>
        <v>13.121561966367</v>
      </c>
      <c r="M187" s="107">
        <f t="shared" si="214"/>
        <v>58.650741077054171</v>
      </c>
      <c r="N187" s="108">
        <f t="shared" si="208"/>
        <v>382.38617400000004</v>
      </c>
      <c r="O187" s="108">
        <f t="shared" si="215"/>
        <v>11.65636549807294</v>
      </c>
      <c r="P187" s="107">
        <f t="shared" si="216"/>
        <v>12.803303718488568</v>
      </c>
      <c r="Q187" s="113">
        <f>SUM($D$186:D187)</f>
        <v>414.93386407000003</v>
      </c>
      <c r="R187" s="110">
        <f t="shared" si="217"/>
        <v>-10.087577992390562</v>
      </c>
      <c r="S187" s="132">
        <f>SUM(G$186:G187)</f>
        <v>996.25613593000003</v>
      </c>
      <c r="T187" s="107">
        <f t="shared" si="218"/>
        <v>15.494124509347017</v>
      </c>
      <c r="U187" s="113">
        <f>SUM($K$186:K187)</f>
        <v>2.2868539700000001</v>
      </c>
      <c r="V187" s="110">
        <f t="shared" si="219"/>
        <v>62.621577880756085</v>
      </c>
      <c r="W187" s="59">
        <f>SUM($N$186:N187)</f>
        <v>724.85314603000006</v>
      </c>
      <c r="X187" s="106">
        <f t="shared" si="220"/>
        <v>8.0364697823765763</v>
      </c>
      <c r="Y187"/>
      <c r="Z187" s="406"/>
    </row>
    <row r="188" spans="1:27" s="104" customFormat="1" ht="12" customHeight="1">
      <c r="A188" s="674"/>
      <c r="B188" s="127" t="s">
        <v>23</v>
      </c>
      <c r="C188" s="119">
        <f>datos!D322</f>
        <v>777.6</v>
      </c>
      <c r="D188" s="117">
        <v>219.33804771000001</v>
      </c>
      <c r="E188" s="115">
        <f t="shared" si="209"/>
        <v>-7.1740314304403752</v>
      </c>
      <c r="F188" s="116">
        <f t="shared" si="210"/>
        <v>-6.2303956510793341</v>
      </c>
      <c r="G188" s="67">
        <f t="shared" ref="G188:G193" si="221">C188-D188</f>
        <v>558.26195228999995</v>
      </c>
      <c r="H188" s="117">
        <f t="shared" si="211"/>
        <v>8.3876531290276937</v>
      </c>
      <c r="I188" s="118">
        <f t="shared" si="212"/>
        <v>22.784437742712925</v>
      </c>
      <c r="J188" s="119">
        <f>datos!G322</f>
        <v>405.59</v>
      </c>
      <c r="K188" s="117">
        <v>1.38438606</v>
      </c>
      <c r="L188" s="115">
        <f t="shared" si="213"/>
        <v>14.051442298978589</v>
      </c>
      <c r="M188" s="116">
        <f t="shared" si="214"/>
        <v>12.483406417949826</v>
      </c>
      <c r="N188" s="117">
        <f t="shared" ref="N188:N193" si="222">J188-K188</f>
        <v>404.20561393999998</v>
      </c>
      <c r="O188" s="117">
        <f t="shared" si="215"/>
        <v>5.7061267963103512</v>
      </c>
      <c r="P188" s="116">
        <f t="shared" si="216"/>
        <v>9.8536307810134449</v>
      </c>
      <c r="Q188" s="122">
        <f>SUM($D$186:D188)</f>
        <v>634.27191177999998</v>
      </c>
      <c r="R188" s="119">
        <f t="shared" si="217"/>
        <v>-8.7901346708217591</v>
      </c>
      <c r="S188" s="133">
        <f>SUM(G$186:G188)</f>
        <v>1554.51808822</v>
      </c>
      <c r="T188" s="116">
        <f t="shared" si="218"/>
        <v>18.01044267179941</v>
      </c>
      <c r="U188" s="122">
        <f>SUM($K$186:K188)</f>
        <v>3.6712400299999999</v>
      </c>
      <c r="V188" s="119">
        <f t="shared" si="219"/>
        <v>39.2208784474672</v>
      </c>
      <c r="W188" s="78">
        <f>SUM($N$186:N188)</f>
        <v>1129.05875997</v>
      </c>
      <c r="X188" s="115">
        <f t="shared" si="220"/>
        <v>8.6800677866324616</v>
      </c>
      <c r="Y188"/>
      <c r="Z188" s="406"/>
    </row>
    <row r="189" spans="1:27" s="104" customFormat="1" ht="12" customHeight="1">
      <c r="A189" s="674"/>
      <c r="B189" s="124" t="s">
        <v>24</v>
      </c>
      <c r="C189" s="100">
        <f>datos!D323</f>
        <v>727.66</v>
      </c>
      <c r="D189" s="98">
        <v>175.71802166000001</v>
      </c>
      <c r="E189" s="106">
        <f t="shared" si="209"/>
        <v>-19.887122414654044</v>
      </c>
      <c r="F189" s="107">
        <f t="shared" si="210"/>
        <v>-22.225484497302162</v>
      </c>
      <c r="G189" s="98">
        <f t="shared" si="221"/>
        <v>551.94197833999999</v>
      </c>
      <c r="H189" s="108">
        <f t="shared" si="211"/>
        <v>-1.132080365512167</v>
      </c>
      <c r="I189" s="109">
        <f t="shared" si="212"/>
        <v>12.419283095367684</v>
      </c>
      <c r="J189" s="100">
        <f>datos!G323</f>
        <v>345.38</v>
      </c>
      <c r="K189" s="98">
        <v>1.13127391</v>
      </c>
      <c r="L189" s="106">
        <f t="shared" si="213"/>
        <v>-18.283350093831487</v>
      </c>
      <c r="M189" s="107">
        <f t="shared" si="214"/>
        <v>179.61161192285675</v>
      </c>
      <c r="N189" s="98">
        <f t="shared" si="222"/>
        <v>344.24872608999999</v>
      </c>
      <c r="O189" s="108">
        <f t="shared" si="215"/>
        <v>-14.833264502580601</v>
      </c>
      <c r="P189" s="107">
        <f t="shared" si="216"/>
        <v>0.52072811601688862</v>
      </c>
      <c r="Q189" s="113">
        <f>SUM($D$186:D189)</f>
        <v>809.98993343999996</v>
      </c>
      <c r="R189" s="110">
        <f t="shared" si="217"/>
        <v>-12.084807392058716</v>
      </c>
      <c r="S189" s="132">
        <f>SUM(G$186:G189)</f>
        <v>2106.4600665600001</v>
      </c>
      <c r="T189" s="107">
        <f t="shared" si="218"/>
        <v>16.492348639737877</v>
      </c>
      <c r="U189" s="113">
        <f>SUM($K$186:K189)</f>
        <v>4.8025139399999999</v>
      </c>
      <c r="V189" s="110">
        <f t="shared" si="219"/>
        <v>57.895515627819869</v>
      </c>
      <c r="W189" s="59">
        <f>SUM($N$186:N189)</f>
        <v>1473.30748606</v>
      </c>
      <c r="X189" s="106">
        <f t="shared" si="220"/>
        <v>6.6571953679098517</v>
      </c>
      <c r="Y189"/>
      <c r="Z189" s="406"/>
    </row>
    <row r="190" spans="1:27" s="104" customFormat="1" ht="12" customHeight="1">
      <c r="A190" s="674"/>
      <c r="B190" s="124" t="s">
        <v>25</v>
      </c>
      <c r="C190" s="110">
        <f>datos!D324</f>
        <v>799.84</v>
      </c>
      <c r="D190" s="108">
        <v>234.67776841</v>
      </c>
      <c r="E190" s="106">
        <f t="shared" si="209"/>
        <v>33.553614019216703</v>
      </c>
      <c r="F190" s="107">
        <f t="shared" si="210"/>
        <v>-3.5674894045071959</v>
      </c>
      <c r="G190" s="108">
        <f t="shared" si="221"/>
        <v>565.16223159000003</v>
      </c>
      <c r="H190" s="108">
        <f t="shared" si="211"/>
        <v>2.3952251810526848</v>
      </c>
      <c r="I190" s="109">
        <f t="shared" si="212"/>
        <v>27.873320646900424</v>
      </c>
      <c r="J190" s="110">
        <f>datos!G324</f>
        <v>404.44</v>
      </c>
      <c r="K190" s="108">
        <v>1.55842981</v>
      </c>
      <c r="L190" s="106">
        <f t="shared" si="213"/>
        <v>37.758839501566868</v>
      </c>
      <c r="M190" s="107">
        <f t="shared" si="214"/>
        <v>-3.0024040615870828</v>
      </c>
      <c r="N190" s="108">
        <f t="shared" si="222"/>
        <v>402.88157018999999</v>
      </c>
      <c r="O190" s="108">
        <f t="shared" si="215"/>
        <v>17.032116506560758</v>
      </c>
      <c r="P190" s="107">
        <f t="shared" si="216"/>
        <v>3.5649777415516448</v>
      </c>
      <c r="Q190" s="113">
        <f>SUM($D$186:D190)</f>
        <v>1044.66770185</v>
      </c>
      <c r="R190" s="110">
        <f t="shared" si="217"/>
        <v>-10.30513212693711</v>
      </c>
      <c r="S190" s="132">
        <f>SUM(G$186:G190)</f>
        <v>2671.62229815</v>
      </c>
      <c r="T190" s="107">
        <f t="shared" si="218"/>
        <v>18.72771962831543</v>
      </c>
      <c r="U190" s="113">
        <f>SUM($K$186:K190)</f>
        <v>6.3609437499999997</v>
      </c>
      <c r="V190" s="110">
        <f t="shared" si="219"/>
        <v>36.846118492037959</v>
      </c>
      <c r="W190" s="59">
        <f>SUM($N$186:N190)</f>
        <v>1876.18905625</v>
      </c>
      <c r="X190" s="106">
        <f t="shared" si="220"/>
        <v>5.9777218774620167</v>
      </c>
      <c r="Y190"/>
      <c r="Z190" s="406"/>
    </row>
    <row r="191" spans="1:27" s="104" customFormat="1" ht="12" customHeight="1">
      <c r="A191" s="674"/>
      <c r="B191" s="127" t="s">
        <v>26</v>
      </c>
      <c r="C191" s="119">
        <f>datos!D325</f>
        <v>873.5</v>
      </c>
      <c r="D191" s="117">
        <v>252.99853053999999</v>
      </c>
      <c r="E191" s="115">
        <f t="shared" ref="E191:E196" si="223">((D191/D190)-1)*100</f>
        <v>7.8067736258648157</v>
      </c>
      <c r="F191" s="116">
        <f t="shared" ref="F191:F196" si="224">((D191/D179)-1)*100</f>
        <v>-1.6894805656543221</v>
      </c>
      <c r="G191" s="117">
        <f t="shared" si="221"/>
        <v>620.50146945999995</v>
      </c>
      <c r="H191" s="117">
        <f t="shared" ref="H191:H196" si="225">((G191/G190)-1)*100</f>
        <v>9.7917438174011107</v>
      </c>
      <c r="I191" s="118">
        <f t="shared" ref="I191:I196" si="226">((G191/G179)-1)*100</f>
        <v>34.065763264720836</v>
      </c>
      <c r="J191" s="119">
        <f>datos!G325</f>
        <v>428.42</v>
      </c>
      <c r="K191" s="117">
        <v>1.42410079</v>
      </c>
      <c r="L191" s="115">
        <f t="shared" ref="L191:L196" si="227">((K191/K190)-1)*100</f>
        <v>-8.6195104288976587</v>
      </c>
      <c r="M191" s="116">
        <f t="shared" ref="M191:M196" si="228">((K191/K179)-1)*100</f>
        <v>38.126761227982222</v>
      </c>
      <c r="N191" s="117">
        <f t="shared" si="222"/>
        <v>426.99589921</v>
      </c>
      <c r="O191" s="117">
        <f t="shared" ref="O191:O196" si="229">((N191/N190)-1)*100</f>
        <v>5.9854634225704695</v>
      </c>
      <c r="P191" s="116">
        <f t="shared" ref="P191:P196" si="230">((N191/N179)-1)*100</f>
        <v>9.1505628029804775</v>
      </c>
      <c r="Q191" s="122">
        <f>SUM($D$186:D191)</f>
        <v>1297.66623239</v>
      </c>
      <c r="R191" s="119">
        <f t="shared" si="217"/>
        <v>-8.7459557291882604</v>
      </c>
      <c r="S191" s="133">
        <f>SUM(G$186:G191)</f>
        <v>3292.12376761</v>
      </c>
      <c r="T191" s="116">
        <f t="shared" si="218"/>
        <v>21.344324911473134</v>
      </c>
      <c r="U191" s="122">
        <f>SUM($K$186:K191)</f>
        <v>7.7850445399999995</v>
      </c>
      <c r="V191" s="119">
        <f t="shared" si="219"/>
        <v>37.078605916616844</v>
      </c>
      <c r="W191" s="78">
        <f>SUM($N$186:N191)</f>
        <v>2303.1849554599999</v>
      </c>
      <c r="X191" s="115">
        <f t="shared" si="220"/>
        <v>6.5519422266277161</v>
      </c>
      <c r="Y191"/>
      <c r="Z191" s="406"/>
    </row>
    <row r="192" spans="1:27" s="104" customFormat="1" ht="12" customHeight="1">
      <c r="A192" s="674"/>
      <c r="B192" s="124" t="s">
        <v>27</v>
      </c>
      <c r="C192" s="110">
        <f>datos!D326</f>
        <v>690.28</v>
      </c>
      <c r="D192" s="108">
        <v>193.89124115999999</v>
      </c>
      <c r="E192" s="106">
        <f t="shared" si="223"/>
        <v>-23.362700666221826</v>
      </c>
      <c r="F192" s="107">
        <f t="shared" si="224"/>
        <v>-5.3630157871790036</v>
      </c>
      <c r="G192" s="108">
        <f t="shared" si="221"/>
        <v>496.38875883999998</v>
      </c>
      <c r="H192" s="108">
        <f t="shared" si="225"/>
        <v>-20.002001079547938</v>
      </c>
      <c r="I192" s="109">
        <f t="shared" si="226"/>
        <v>-6.4231500806133273</v>
      </c>
      <c r="J192" s="110">
        <f>datos!G326</f>
        <v>370.53</v>
      </c>
      <c r="K192" s="108">
        <v>1.13374946</v>
      </c>
      <c r="L192" s="106">
        <f t="shared" si="227"/>
        <v>-20.388397509420663</v>
      </c>
      <c r="M192" s="107">
        <f t="shared" si="228"/>
        <v>69.213756172256609</v>
      </c>
      <c r="N192" s="108">
        <f t="shared" si="222"/>
        <v>369.39625053999998</v>
      </c>
      <c r="O192" s="108">
        <f t="shared" si="229"/>
        <v>-13.489508629138392</v>
      </c>
      <c r="P192" s="107">
        <f t="shared" si="230"/>
        <v>8.2131068664692783</v>
      </c>
      <c r="Q192" s="113">
        <f>SUM($D$186:D192)</f>
        <v>1491.5574735499999</v>
      </c>
      <c r="R192" s="110">
        <f t="shared" ref="R192:R197" si="231">((Q192/Q180)-1)*100</f>
        <v>-8.3199391639658273</v>
      </c>
      <c r="S192" s="132">
        <f>SUM(G$186:G192)</f>
        <v>3788.5125264499998</v>
      </c>
      <c r="T192" s="107">
        <f t="shared" ref="T192:T197" si="232">((S192/S180)-1)*100</f>
        <v>16.803074473638336</v>
      </c>
      <c r="U192" s="113">
        <f>SUM($K$186:K192)</f>
        <v>8.9187940000000001</v>
      </c>
      <c r="V192" s="110">
        <f t="shared" ref="V192:V197" si="233">((U192/U180)-1)*100</f>
        <v>40.469687557203486</v>
      </c>
      <c r="W192" s="59">
        <f>SUM($N$186:N192)</f>
        <v>2672.5812059999998</v>
      </c>
      <c r="X192" s="106">
        <f t="shared" ref="X192:X197" si="234">((W192/W180)-1)*100</f>
        <v>6.7784995988841024</v>
      </c>
      <c r="Y192"/>
      <c r="Z192" s="406"/>
    </row>
    <row r="193" spans="1:28" s="104" customFormat="1" ht="12" customHeight="1">
      <c r="A193" s="674"/>
      <c r="B193" s="124" t="s">
        <v>28</v>
      </c>
      <c r="C193" s="110">
        <f>datos!D327</f>
        <v>480.89</v>
      </c>
      <c r="D193" s="108">
        <v>78.115709769999995</v>
      </c>
      <c r="E193" s="106">
        <f t="shared" si="223"/>
        <v>-59.711584028935818</v>
      </c>
      <c r="F193" s="107">
        <f t="shared" si="224"/>
        <v>-6.2314053053476588</v>
      </c>
      <c r="G193" s="108">
        <f t="shared" si="221"/>
        <v>402.77429023000002</v>
      </c>
      <c r="H193" s="108">
        <f t="shared" si="225"/>
        <v>-18.859103261879973</v>
      </c>
      <c r="I193" s="109">
        <f t="shared" si="226"/>
        <v>2.6639243572766702</v>
      </c>
      <c r="J193" s="110">
        <f>datos!G327</f>
        <v>261.95</v>
      </c>
      <c r="K193" s="108">
        <v>1.03739479</v>
      </c>
      <c r="L193" s="106">
        <f t="shared" si="227"/>
        <v>-8.4987621515603564</v>
      </c>
      <c r="M193" s="107">
        <f t="shared" si="228"/>
        <v>39.962912205427628</v>
      </c>
      <c r="N193" s="108">
        <f t="shared" si="222"/>
        <v>260.91260520999998</v>
      </c>
      <c r="O193" s="108">
        <f t="shared" si="229"/>
        <v>-29.367825247661216</v>
      </c>
      <c r="P193" s="107">
        <f t="shared" si="230"/>
        <v>20.59255104129296</v>
      </c>
      <c r="Q193" s="113">
        <f>SUM($D$186:D193)</f>
        <v>1569.6731833199999</v>
      </c>
      <c r="R193" s="110">
        <f t="shared" si="231"/>
        <v>-8.2182043002160921</v>
      </c>
      <c r="S193" s="132">
        <f>SUM(G$186:G193)</f>
        <v>4191.2868166799999</v>
      </c>
      <c r="T193" s="107">
        <f t="shared" si="232"/>
        <v>15.277392731102534</v>
      </c>
      <c r="U193" s="113">
        <f>SUM($K$186:K193)</f>
        <v>9.9561887900000006</v>
      </c>
      <c r="V193" s="110">
        <f t="shared" si="233"/>
        <v>40.41671240007463</v>
      </c>
      <c r="W193" s="59">
        <f>SUM($N$186:N193)</f>
        <v>2933.4938112099999</v>
      </c>
      <c r="X193" s="106">
        <f t="shared" si="234"/>
        <v>7.877611201596979</v>
      </c>
      <c r="Y193"/>
      <c r="Z193" s="406"/>
    </row>
    <row r="194" spans="1:28" s="104" customFormat="1" ht="12" customHeight="1">
      <c r="A194" s="674"/>
      <c r="B194" s="127" t="s">
        <v>29</v>
      </c>
      <c r="C194" s="119">
        <f>datos!D328</f>
        <v>706.31</v>
      </c>
      <c r="D194" s="117">
        <v>258.61993059000002</v>
      </c>
      <c r="E194" s="115">
        <f t="shared" si="223"/>
        <v>231.07288066826465</v>
      </c>
      <c r="F194" s="116">
        <f t="shared" si="224"/>
        <v>0.31728169620799385</v>
      </c>
      <c r="G194" s="117">
        <f t="shared" ref="G194:G199" si="235">C194-D194</f>
        <v>447.69006940999992</v>
      </c>
      <c r="H194" s="117">
        <f t="shared" si="225"/>
        <v>11.151600355214143</v>
      </c>
      <c r="I194" s="118">
        <f t="shared" si="226"/>
        <v>-18.165557737875847</v>
      </c>
      <c r="J194" s="119">
        <f>datos!G328</f>
        <v>450.49</v>
      </c>
      <c r="K194" s="117">
        <v>1.58699137</v>
      </c>
      <c r="L194" s="115">
        <f t="shared" si="227"/>
        <v>52.97853674395261</v>
      </c>
      <c r="M194" s="116">
        <f t="shared" si="228"/>
        <v>36.25642327605496</v>
      </c>
      <c r="N194" s="117">
        <f t="shared" ref="N194:N199" si="236">J194-K194</f>
        <v>448.90300862999999</v>
      </c>
      <c r="O194" s="117">
        <f t="shared" si="229"/>
        <v>72.051100508805504</v>
      </c>
      <c r="P194" s="116">
        <f t="shared" si="230"/>
        <v>16.436295087638332</v>
      </c>
      <c r="Q194" s="122">
        <f>SUM($D$186:D194)</f>
        <v>1828.2931139099999</v>
      </c>
      <c r="R194" s="119">
        <f t="shared" si="231"/>
        <v>-7.1000958445325724</v>
      </c>
      <c r="S194" s="133">
        <f>SUM(G$186:G194)</f>
        <v>4638.9768860899994</v>
      </c>
      <c r="T194" s="116">
        <f t="shared" si="232"/>
        <v>10.903491903819674</v>
      </c>
      <c r="U194" s="122">
        <f>SUM($K$186:K194)</f>
        <v>11.54318016</v>
      </c>
      <c r="V194" s="119">
        <f t="shared" si="233"/>
        <v>39.829743379115648</v>
      </c>
      <c r="W194" s="78">
        <f>SUM($N$186:N194)</f>
        <v>3382.3968198399998</v>
      </c>
      <c r="X194" s="115">
        <f t="shared" si="234"/>
        <v>8.9403717389072934</v>
      </c>
      <c r="Y194"/>
      <c r="Z194" s="406"/>
    </row>
    <row r="195" spans="1:28" s="104" customFormat="1" ht="12" customHeight="1">
      <c r="A195" s="674"/>
      <c r="B195" s="124" t="s">
        <v>30</v>
      </c>
      <c r="C195" s="110">
        <f>datos!D329</f>
        <v>752.82</v>
      </c>
      <c r="D195" s="108">
        <v>282.17028592999998</v>
      </c>
      <c r="E195" s="106">
        <f t="shared" si="223"/>
        <v>9.1061641251985357</v>
      </c>
      <c r="F195" s="107">
        <f t="shared" si="224"/>
        <v>10.243796424500019</v>
      </c>
      <c r="G195" s="108">
        <f t="shared" si="235"/>
        <v>470.64971407000007</v>
      </c>
      <c r="H195" s="108">
        <f t="shared" si="225"/>
        <v>5.1284686055820039</v>
      </c>
      <c r="I195" s="109">
        <f t="shared" si="226"/>
        <v>-6.4256698907638299</v>
      </c>
      <c r="J195" s="110">
        <f>datos!G329</f>
        <v>440.58</v>
      </c>
      <c r="K195" s="108">
        <v>1.4091376799999999</v>
      </c>
      <c r="L195" s="106">
        <f t="shared" si="227"/>
        <v>-11.206972726007958</v>
      </c>
      <c r="M195" s="107">
        <f t="shared" si="228"/>
        <v>61.007465937422452</v>
      </c>
      <c r="N195" s="108">
        <f t="shared" si="236"/>
        <v>439.17086231999997</v>
      </c>
      <c r="O195" s="108">
        <f t="shared" si="229"/>
        <v>-2.1679842021334217</v>
      </c>
      <c r="P195" s="107">
        <f t="shared" si="230"/>
        <v>8.1342604837314916</v>
      </c>
      <c r="Q195" s="113">
        <f>SUM($D$186:D195)</f>
        <v>2110.46339984</v>
      </c>
      <c r="R195" s="110">
        <f t="shared" si="231"/>
        <v>-5.104035792506723</v>
      </c>
      <c r="S195" s="132">
        <f>SUM(G$186:G195)</f>
        <v>5109.6266001599997</v>
      </c>
      <c r="T195" s="107">
        <f t="shared" si="232"/>
        <v>9.0434233847712875</v>
      </c>
      <c r="U195" s="113">
        <f>SUM($K$186:K195)</f>
        <v>12.952317840000001</v>
      </c>
      <c r="V195" s="110">
        <f t="shared" si="233"/>
        <v>41.859754316851138</v>
      </c>
      <c r="W195" s="59">
        <f>SUM($N$186:N195)</f>
        <v>3821.56768216</v>
      </c>
      <c r="X195" s="106">
        <f t="shared" si="234"/>
        <v>8.8471235104906185</v>
      </c>
      <c r="Y195"/>
      <c r="Z195" s="406"/>
    </row>
    <row r="196" spans="1:28" s="104" customFormat="1" ht="12" customHeight="1">
      <c r="A196" s="674"/>
      <c r="B196" s="124" t="s">
        <v>31</v>
      </c>
      <c r="C196" s="110">
        <f>datos!D330</f>
        <v>729.53</v>
      </c>
      <c r="D196" s="108">
        <v>249.37475298999999</v>
      </c>
      <c r="E196" s="106">
        <f t="shared" si="223"/>
        <v>-11.622603291452105</v>
      </c>
      <c r="F196" s="107">
        <f t="shared" si="224"/>
        <v>8.2361019551048464</v>
      </c>
      <c r="G196" s="108">
        <f t="shared" si="235"/>
        <v>480.15524700999998</v>
      </c>
      <c r="H196" s="108">
        <f t="shared" si="225"/>
        <v>2.0196618962751822</v>
      </c>
      <c r="I196" s="109">
        <f t="shared" si="226"/>
        <v>5.6863114049857222</v>
      </c>
      <c r="J196" s="110">
        <f>datos!G330</f>
        <v>414.62</v>
      </c>
      <c r="K196" s="108">
        <v>1.03956658</v>
      </c>
      <c r="L196" s="106">
        <f t="shared" si="227"/>
        <v>-26.226755926361999</v>
      </c>
      <c r="M196" s="107">
        <f t="shared" si="228"/>
        <v>-48.792556558828771</v>
      </c>
      <c r="N196" s="108">
        <f t="shared" si="236"/>
        <v>413.58043342000002</v>
      </c>
      <c r="O196" s="108">
        <f t="shared" si="229"/>
        <v>-5.8269869646665251</v>
      </c>
      <c r="P196" s="107">
        <f t="shared" si="230"/>
        <v>16.138428924875448</v>
      </c>
      <c r="Q196" s="113">
        <f>SUM($D$186:D196)</f>
        <v>2359.8381528300001</v>
      </c>
      <c r="R196" s="110">
        <f t="shared" si="231"/>
        <v>-3.8517606165904716</v>
      </c>
      <c r="S196" s="132">
        <f>SUM(G$186:G196)</f>
        <v>5589.7818471699993</v>
      </c>
      <c r="T196" s="107">
        <f t="shared" si="232"/>
        <v>8.7467012130867374</v>
      </c>
      <c r="U196" s="113">
        <f>SUM($K$186:K196)</f>
        <v>13.991884420000002</v>
      </c>
      <c r="V196" s="110">
        <f t="shared" si="233"/>
        <v>25.369955485323615</v>
      </c>
      <c r="W196" s="59">
        <f>SUM($N$186:N196)</f>
        <v>4235.1481155800002</v>
      </c>
      <c r="X196" s="106">
        <f t="shared" si="234"/>
        <v>9.5185654589265525</v>
      </c>
      <c r="Y196"/>
      <c r="Z196" s="406"/>
    </row>
    <row r="197" spans="1:28" s="104" customFormat="1" ht="12" customHeight="1">
      <c r="A197" s="675"/>
      <c r="B197" s="127" t="s">
        <v>32</v>
      </c>
      <c r="C197" s="119">
        <f>datos!D331</f>
        <v>590.09</v>
      </c>
      <c r="D197" s="117">
        <v>176.03672664000001</v>
      </c>
      <c r="E197" s="115">
        <f t="shared" ref="E197:E202" si="237">((D197/D196)-1)*100</f>
        <v>-29.408761500784664</v>
      </c>
      <c r="F197" s="116">
        <f t="shared" ref="F197:F202" si="238">((D197/D185)-1)*100</f>
        <v>31.327807984983224</v>
      </c>
      <c r="G197" s="117">
        <f t="shared" si="235"/>
        <v>414.05327336000005</v>
      </c>
      <c r="H197" s="117">
        <f t="shared" ref="H197:H202" si="239">((G197/G196)-1)*100</f>
        <v>-13.76679189941733</v>
      </c>
      <c r="I197" s="118">
        <f t="shared" ref="I197:I202" si="240">((G197/G185)-1)*100</f>
        <v>0.37746512678920041</v>
      </c>
      <c r="J197" s="119">
        <f>datos!G331</f>
        <v>329.05</v>
      </c>
      <c r="K197" s="117">
        <v>1.71055666</v>
      </c>
      <c r="L197" s="115">
        <f t="shared" ref="L197:L202" si="241">((K197/K196)-1)*100</f>
        <v>64.545176125227101</v>
      </c>
      <c r="M197" s="116">
        <f t="shared" ref="M197:M202" si="242">((K197/K185)-1)*100</f>
        <v>106.83022556576805</v>
      </c>
      <c r="N197" s="117">
        <f t="shared" si="236"/>
        <v>327.33944334</v>
      </c>
      <c r="O197" s="117">
        <f t="shared" ref="O197:O202" si="243">((N197/N196)-1)*100</f>
        <v>-20.852289690508741</v>
      </c>
      <c r="P197" s="116">
        <f t="shared" ref="P197:P202" si="244">((N197/N185)-1)*100</f>
        <v>15.133491149763568</v>
      </c>
      <c r="Q197" s="122">
        <f>SUM($D$186:D197)</f>
        <v>2535.87487947</v>
      </c>
      <c r="R197" s="119">
        <f t="shared" si="231"/>
        <v>-2.0299526588002159</v>
      </c>
      <c r="S197" s="133">
        <f>SUM(G$186:G197)</f>
        <v>6003.8351205299996</v>
      </c>
      <c r="T197" s="116">
        <f t="shared" si="232"/>
        <v>8.1249694459534449</v>
      </c>
      <c r="U197" s="122">
        <f>SUM($K$186:K197)</f>
        <v>15.702441080000002</v>
      </c>
      <c r="V197" s="119">
        <f t="shared" si="233"/>
        <v>30.990007009528696</v>
      </c>
      <c r="W197" s="78">
        <f>SUM($N$186:N197)</f>
        <v>4562.4875589200001</v>
      </c>
      <c r="X197" s="115">
        <f t="shared" si="234"/>
        <v>9.903112058907082</v>
      </c>
      <c r="Y197"/>
      <c r="Z197" s="406"/>
    </row>
    <row r="198" spans="1:28" s="104" customFormat="1" ht="12" customHeight="1">
      <c r="A198" s="671">
        <v>2016</v>
      </c>
      <c r="B198" s="124" t="s">
        <v>21</v>
      </c>
      <c r="C198" s="110">
        <v>596.16999999999996</v>
      </c>
      <c r="D198" s="108">
        <v>129.55567608999999</v>
      </c>
      <c r="E198" s="106">
        <f t="shared" si="237"/>
        <v>-26.404177944671204</v>
      </c>
      <c r="F198" s="107">
        <f t="shared" si="238"/>
        <v>-27.478428578149416</v>
      </c>
      <c r="G198" s="108">
        <f t="shared" si="235"/>
        <v>466.61432390999994</v>
      </c>
      <c r="H198" s="108">
        <f t="shared" si="239"/>
        <v>12.694272435880617</v>
      </c>
      <c r="I198" s="109">
        <f t="shared" si="240"/>
        <v>-3.0302319906576503</v>
      </c>
      <c r="J198" s="110">
        <v>346.82</v>
      </c>
      <c r="K198" s="108">
        <v>0.62467271999999996</v>
      </c>
      <c r="L198" s="106">
        <f t="shared" si="241"/>
        <v>-63.481319584000218</v>
      </c>
      <c r="M198" s="107">
        <f t="shared" si="242"/>
        <v>-41.784115841826576</v>
      </c>
      <c r="N198" s="108">
        <f t="shared" si="236"/>
        <v>346.19532728000001</v>
      </c>
      <c r="O198" s="108">
        <f t="shared" si="243"/>
        <v>5.7603458194968704</v>
      </c>
      <c r="P198" s="107">
        <f t="shared" si="244"/>
        <v>1.0886758591346357</v>
      </c>
      <c r="Q198" s="113">
        <f>SUM($D$198:D198)</f>
        <v>129.55567608999999</v>
      </c>
      <c r="R198" s="110">
        <f t="shared" ref="R198:R203" si="245">((Q198/Q186)-1)*100</f>
        <v>-27.478428578149416</v>
      </c>
      <c r="S198" s="132">
        <f>SUM(G$198:G198)</f>
        <v>466.61432390999994</v>
      </c>
      <c r="T198" s="107">
        <f t="shared" ref="T198:T203" si="246">((S198/S186)-1)*100</f>
        <v>-3.0302319906576503</v>
      </c>
      <c r="U198" s="113">
        <f>SUM($K$198:K198)</f>
        <v>0.62467271999999996</v>
      </c>
      <c r="V198" s="110">
        <f t="shared" ref="V198:V203" si="247">((U198/U186)-1)*100</f>
        <v>-41.784115841826576</v>
      </c>
      <c r="W198" s="59">
        <f>SUM($N$198:N198)</f>
        <v>346.19532728000001</v>
      </c>
      <c r="X198" s="106">
        <f t="shared" ref="X198:X203" si="248">((W198/W186)-1)*100</f>
        <v>1.0886758591346357</v>
      </c>
      <c r="Y198"/>
      <c r="Z198" s="406"/>
      <c r="AB198" s="406"/>
    </row>
    <row r="199" spans="1:28" s="104" customFormat="1" ht="12" customHeight="1">
      <c r="A199" s="674"/>
      <c r="B199" s="124" t="s">
        <v>22</v>
      </c>
      <c r="C199" s="110">
        <v>689.03</v>
      </c>
      <c r="D199" s="108">
        <v>233.85762026</v>
      </c>
      <c r="E199" s="106">
        <f t="shared" si="237"/>
        <v>80.507429174730504</v>
      </c>
      <c r="F199" s="107">
        <f t="shared" si="238"/>
        <v>-1.0292088643539921</v>
      </c>
      <c r="G199" s="108">
        <f t="shared" si="235"/>
        <v>455.17237974</v>
      </c>
      <c r="H199" s="108">
        <f t="shared" si="239"/>
        <v>-2.4521202165681544</v>
      </c>
      <c r="I199" s="109">
        <f t="shared" si="240"/>
        <v>-11.627389603035066</v>
      </c>
      <c r="J199" s="110">
        <v>400.94</v>
      </c>
      <c r="K199" s="108">
        <v>1.13025022</v>
      </c>
      <c r="L199" s="106">
        <f t="shared" si="241"/>
        <v>80.934781336377242</v>
      </c>
      <c r="M199" s="107">
        <f t="shared" si="242"/>
        <v>-6.8853179945066341</v>
      </c>
      <c r="N199" s="108">
        <f t="shared" si="236"/>
        <v>399.80974978</v>
      </c>
      <c r="O199" s="108">
        <f t="shared" si="243"/>
        <v>15.486755098989846</v>
      </c>
      <c r="P199" s="107">
        <f t="shared" si="244"/>
        <v>4.5565391650378873</v>
      </c>
      <c r="Q199" s="113">
        <f>SUM($D$198:D199)</f>
        <v>363.41329635</v>
      </c>
      <c r="R199" s="110">
        <f t="shared" si="245"/>
        <v>-12.416573382236262</v>
      </c>
      <c r="S199" s="132">
        <f>SUM(G$198:G199)</f>
        <v>921.78670364999994</v>
      </c>
      <c r="T199" s="107">
        <f t="shared" si="246"/>
        <v>-7.4749283436516318</v>
      </c>
      <c r="U199" s="113">
        <f>SUM($K$198:K199)</f>
        <v>1.7549229399999999</v>
      </c>
      <c r="V199" s="110">
        <f t="shared" si="247"/>
        <v>-23.260384658492217</v>
      </c>
      <c r="W199" s="59">
        <f>SUM($N$198:N199)</f>
        <v>746.00507706000008</v>
      </c>
      <c r="X199" s="106">
        <f t="shared" si="248"/>
        <v>2.9180988102001759</v>
      </c>
      <c r="Y199"/>
      <c r="Z199" s="406"/>
      <c r="AB199" s="406"/>
    </row>
    <row r="200" spans="1:28" s="104" customFormat="1" ht="12" customHeight="1">
      <c r="A200" s="674"/>
      <c r="B200" s="127" t="s">
        <v>23</v>
      </c>
      <c r="C200" s="119">
        <v>723.86</v>
      </c>
      <c r="D200" s="117">
        <v>246.81831642</v>
      </c>
      <c r="E200" s="115">
        <f t="shared" si="237"/>
        <v>5.5421312102596598</v>
      </c>
      <c r="F200" s="116">
        <f t="shared" si="238"/>
        <v>12.528728598119599</v>
      </c>
      <c r="G200" s="117">
        <f t="shared" ref="G200:G206" si="249">C200-D200</f>
        <v>477.04168358000004</v>
      </c>
      <c r="H200" s="117">
        <f t="shared" si="239"/>
        <v>4.8046201424814194</v>
      </c>
      <c r="I200" s="118">
        <f t="shared" si="240"/>
        <v>-14.548773810723258</v>
      </c>
      <c r="J200" s="119">
        <v>373.46</v>
      </c>
      <c r="K200" s="117">
        <v>1.7754479299999999</v>
      </c>
      <c r="L200" s="115">
        <f t="shared" si="241"/>
        <v>57.084502049466536</v>
      </c>
      <c r="M200" s="116">
        <f t="shared" si="242"/>
        <v>28.248035811629023</v>
      </c>
      <c r="N200" s="117">
        <f t="shared" ref="N200:N206" si="250">J200-K200</f>
        <v>371.68455207</v>
      </c>
      <c r="O200" s="117">
        <f t="shared" si="243"/>
        <v>-7.0346452845325143</v>
      </c>
      <c r="P200" s="116">
        <f t="shared" si="244"/>
        <v>-8.0456729813820456</v>
      </c>
      <c r="Q200" s="122">
        <f>SUM($D$198:D200)</f>
        <v>610.23161276999997</v>
      </c>
      <c r="R200" s="119">
        <f t="shared" si="245"/>
        <v>-3.7902197091676526</v>
      </c>
      <c r="S200" s="133">
        <f>SUM(G$198:G200)</f>
        <v>1398.8283872299999</v>
      </c>
      <c r="T200" s="116">
        <f t="shared" si="246"/>
        <v>-10.015303274358967</v>
      </c>
      <c r="U200" s="122">
        <f>SUM($K$198:K200)</f>
        <v>3.5303708699999996</v>
      </c>
      <c r="V200" s="119">
        <f t="shared" si="247"/>
        <v>-3.8371002399426368</v>
      </c>
      <c r="W200" s="78">
        <f>SUM($N$198:N200)</f>
        <v>1117.68962913</v>
      </c>
      <c r="X200" s="115">
        <f t="shared" si="248"/>
        <v>-1.0069565237067146</v>
      </c>
      <c r="Y200"/>
      <c r="Z200" s="406"/>
      <c r="AB200" s="406"/>
    </row>
    <row r="201" spans="1:28" s="104" customFormat="1" ht="12" customHeight="1">
      <c r="A201" s="674"/>
      <c r="B201" s="124" t="s">
        <v>24</v>
      </c>
      <c r="C201" s="110">
        <v>782.03</v>
      </c>
      <c r="D201" s="108">
        <v>266.04616945999999</v>
      </c>
      <c r="E201" s="106">
        <f t="shared" si="237"/>
        <v>7.7902861176966987</v>
      </c>
      <c r="F201" s="107">
        <f t="shared" si="238"/>
        <v>51.405170025632074</v>
      </c>
      <c r="G201" s="108">
        <f t="shared" si="249"/>
        <v>515.98383053999999</v>
      </c>
      <c r="H201" s="108">
        <f t="shared" si="239"/>
        <v>8.1632587466477382</v>
      </c>
      <c r="I201" s="109">
        <f t="shared" si="240"/>
        <v>-6.5148419962812731</v>
      </c>
      <c r="J201" s="110">
        <v>430.01</v>
      </c>
      <c r="K201" s="108">
        <v>1.09159082</v>
      </c>
      <c r="L201" s="106">
        <f t="shared" si="241"/>
        <v>-38.517441060634205</v>
      </c>
      <c r="M201" s="107">
        <f t="shared" si="242"/>
        <v>-3.5078233175199869</v>
      </c>
      <c r="N201" s="108">
        <f t="shared" si="250"/>
        <v>428.91840917999997</v>
      </c>
      <c r="O201" s="108">
        <f t="shared" si="243"/>
        <v>15.398503056220925</v>
      </c>
      <c r="P201" s="107">
        <f t="shared" si="244"/>
        <v>24.595496416699604</v>
      </c>
      <c r="Q201" s="113">
        <f>SUM($D$198:D201)</f>
        <v>876.27778222999996</v>
      </c>
      <c r="R201" s="110">
        <f t="shared" si="245"/>
        <v>8.1837867426916908</v>
      </c>
      <c r="S201" s="132">
        <f>SUM(G$198:G201)</f>
        <v>1914.8122177699997</v>
      </c>
      <c r="T201" s="107">
        <f t="shared" si="246"/>
        <v>-9.0981002598817362</v>
      </c>
      <c r="U201" s="113">
        <f>SUM($K$198:K201)</f>
        <v>4.6219616899999991</v>
      </c>
      <c r="V201" s="110">
        <f t="shared" si="247"/>
        <v>-3.7595361982437181</v>
      </c>
      <c r="W201" s="59">
        <f>SUM($N$198:N201)</f>
        <v>1546.60803831</v>
      </c>
      <c r="X201" s="106">
        <f t="shared" si="248"/>
        <v>4.9752378877829795</v>
      </c>
      <c r="Y201"/>
      <c r="Z201" s="406"/>
      <c r="AB201" s="406"/>
    </row>
    <row r="202" spans="1:28" s="104" customFormat="1" ht="12" customHeight="1">
      <c r="A202" s="674"/>
      <c r="B202" s="124" t="s">
        <v>25</v>
      </c>
      <c r="C202" s="110">
        <v>875.85</v>
      </c>
      <c r="D202" s="108">
        <v>278.53332317000002</v>
      </c>
      <c r="E202" s="106">
        <f t="shared" si="237"/>
        <v>4.6936040219430764</v>
      </c>
      <c r="F202" s="107">
        <f t="shared" si="238"/>
        <v>18.687562548907909</v>
      </c>
      <c r="G202" s="108">
        <f t="shared" si="249"/>
        <v>597.31667683000001</v>
      </c>
      <c r="H202" s="108">
        <f t="shared" si="239"/>
        <v>15.762673455267318</v>
      </c>
      <c r="I202" s="109">
        <f t="shared" si="240"/>
        <v>5.6894186204796915</v>
      </c>
      <c r="J202" s="110">
        <v>431.98</v>
      </c>
      <c r="K202" s="108">
        <v>1.33403249</v>
      </c>
      <c r="L202" s="106">
        <f t="shared" si="241"/>
        <v>22.20994035109236</v>
      </c>
      <c r="M202" s="107">
        <f t="shared" si="242"/>
        <v>-14.398936580916665</v>
      </c>
      <c r="N202" s="108">
        <f t="shared" si="250"/>
        <v>430.64596750999999</v>
      </c>
      <c r="O202" s="108">
        <f t="shared" si="243"/>
        <v>0.40277085175772775</v>
      </c>
      <c r="P202" s="107">
        <f t="shared" si="244"/>
        <v>6.8914538103359346</v>
      </c>
      <c r="Q202" s="113">
        <f>SUM($D$198:D202)</f>
        <v>1154.8111054000001</v>
      </c>
      <c r="R202" s="110">
        <f t="shared" si="245"/>
        <v>10.543391296098026</v>
      </c>
      <c r="S202" s="132">
        <f>SUM(G$198:G202)</f>
        <v>2512.1288945999995</v>
      </c>
      <c r="T202" s="107">
        <f t="shared" si="246"/>
        <v>-5.9699083833985034</v>
      </c>
      <c r="U202" s="113">
        <f>SUM($K$198:K202)</f>
        <v>5.9559941799999994</v>
      </c>
      <c r="V202" s="110">
        <f t="shared" si="247"/>
        <v>-6.366186935704321</v>
      </c>
      <c r="W202" s="59">
        <f>SUM($N$198:N202)</f>
        <v>1977.25400582</v>
      </c>
      <c r="X202" s="106">
        <f t="shared" si="248"/>
        <v>5.3867145868552235</v>
      </c>
      <c r="Y202"/>
      <c r="Z202" s="406"/>
      <c r="AB202" s="406"/>
    </row>
    <row r="203" spans="1:28" s="104" customFormat="1" ht="12" customHeight="1">
      <c r="A203" s="674"/>
      <c r="B203" s="127" t="s">
        <v>26</v>
      </c>
      <c r="C203" s="119">
        <v>800.37</v>
      </c>
      <c r="D203" s="117">
        <v>285.09904929999999</v>
      </c>
      <c r="E203" s="115">
        <f t="shared" ref="E203:E208" si="251">((D203/D202)-1)*100</f>
        <v>2.357249773662673</v>
      </c>
      <c r="F203" s="116">
        <f t="shared" ref="F203:F208" si="252">((D203/D191)-1)*100</f>
        <v>12.688025772910482</v>
      </c>
      <c r="G203" s="117">
        <f t="shared" si="249"/>
        <v>515.27095069999996</v>
      </c>
      <c r="H203" s="117">
        <f t="shared" ref="H203:H208" si="253">((G203/G202)-1)*100</f>
        <v>-13.735716632829053</v>
      </c>
      <c r="I203" s="118">
        <f t="shared" ref="I203:I208" si="254">((G203/G191)-1)*100</f>
        <v>-16.958947551176362</v>
      </c>
      <c r="J203" s="119">
        <v>427.78</v>
      </c>
      <c r="K203" s="117">
        <v>1.1859194200000001</v>
      </c>
      <c r="L203" s="115">
        <f t="shared" ref="L203:L208" si="255">((K203/K202)-1)*100</f>
        <v>-11.102658376783614</v>
      </c>
      <c r="M203" s="116">
        <f t="shared" ref="M203:M208" si="256">((K203/K191)-1)*100</f>
        <v>-16.725036013778205</v>
      </c>
      <c r="N203" s="117">
        <f t="shared" si="250"/>
        <v>426.59408057999997</v>
      </c>
      <c r="O203" s="117">
        <f t="shared" ref="O203:O208" si="257">((N203/N202)-1)*100</f>
        <v>-0.94088584027108846</v>
      </c>
      <c r="P203" s="116">
        <f t="shared" ref="P203:P208" si="258">((N203/N191)-1)*100</f>
        <v>-9.4103627398633982E-2</v>
      </c>
      <c r="Q203" s="122">
        <f>SUM($D$198:D203)</f>
        <v>1439.9101547</v>
      </c>
      <c r="R203" s="119">
        <f t="shared" si="245"/>
        <v>10.961518359618537</v>
      </c>
      <c r="S203" s="133">
        <f>SUM(G$198:G203)</f>
        <v>3027.3998452999995</v>
      </c>
      <c r="T203" s="116">
        <f t="shared" si="246"/>
        <v>-8.0411291007501653</v>
      </c>
      <c r="U203" s="122">
        <f>SUM($K$198:K203)</f>
        <v>7.1419135999999996</v>
      </c>
      <c r="V203" s="119">
        <f t="shared" si="247"/>
        <v>-8.2611080347139492</v>
      </c>
      <c r="W203" s="78">
        <f>SUM($N$198:N203)</f>
        <v>2403.8480863999998</v>
      </c>
      <c r="X203" s="115">
        <f t="shared" si="248"/>
        <v>4.3706056129519721</v>
      </c>
      <c r="Y203"/>
      <c r="Z203" s="406"/>
      <c r="AB203" s="406"/>
    </row>
    <row r="204" spans="1:28" s="104" customFormat="1" ht="12" customHeight="1">
      <c r="A204" s="674"/>
      <c r="B204" s="124" t="s">
        <v>27</v>
      </c>
      <c r="C204" s="110">
        <v>527.26</v>
      </c>
      <c r="D204" s="108">
        <v>21.558954029999999</v>
      </c>
      <c r="E204" s="106">
        <f t="shared" si="251"/>
        <v>-92.438082805630742</v>
      </c>
      <c r="F204" s="107">
        <f t="shared" si="252"/>
        <v>-88.880903592643762</v>
      </c>
      <c r="G204" s="108">
        <f t="shared" si="249"/>
        <v>505.70104597</v>
      </c>
      <c r="H204" s="108">
        <f t="shared" si="253"/>
        <v>-1.8572567921787853</v>
      </c>
      <c r="I204" s="109">
        <f t="shared" si="254"/>
        <v>1.8760068523230977</v>
      </c>
      <c r="J204" s="110">
        <v>265.72000000000003</v>
      </c>
      <c r="K204" s="108">
        <v>0.58836542999999997</v>
      </c>
      <c r="L204" s="106">
        <f t="shared" si="255"/>
        <v>-50.38740237511248</v>
      </c>
      <c r="M204" s="107">
        <f t="shared" si="256"/>
        <v>-48.104457752068086</v>
      </c>
      <c r="N204" s="108">
        <f t="shared" si="250"/>
        <v>265.13163457000002</v>
      </c>
      <c r="O204" s="108">
        <f t="shared" si="257"/>
        <v>-37.849199827263099</v>
      </c>
      <c r="P204" s="107">
        <f t="shared" si="258"/>
        <v>-28.225683346157759</v>
      </c>
      <c r="Q204" s="113">
        <f>SUM($D$198:D204)</f>
        <v>1461.46910873</v>
      </c>
      <c r="R204" s="110">
        <f t="shared" ref="R204:R209" si="259">((Q204/Q192)-1)*100</f>
        <v>-2.0172447494354873</v>
      </c>
      <c r="S204" s="132">
        <f>SUM(G$198:G204)</f>
        <v>3533.1008912699995</v>
      </c>
      <c r="T204" s="107">
        <f t="shared" ref="T204:T209" si="260">((S204/S192)-1)*100</f>
        <v>-6.7417392287028255</v>
      </c>
      <c r="U204" s="113">
        <f>SUM($K$198:K204)</f>
        <v>7.7302790299999993</v>
      </c>
      <c r="V204" s="110">
        <f t="shared" ref="V204:V209" si="261">((U204/U192)-1)*100</f>
        <v>-13.32596055027172</v>
      </c>
      <c r="W204" s="59">
        <f>SUM($N$198:N204)</f>
        <v>2668.97972097</v>
      </c>
      <c r="X204" s="106">
        <f t="shared" ref="X204:X209" si="262">((W204/W192)-1)*100</f>
        <v>-0.13475680446731753</v>
      </c>
      <c r="Y204"/>
      <c r="Z204" s="406"/>
      <c r="AB204" s="406"/>
    </row>
    <row r="205" spans="1:28" s="104" customFormat="1" ht="12" customHeight="1">
      <c r="A205" s="674"/>
      <c r="B205" s="124" t="s">
        <v>28</v>
      </c>
      <c r="C205" s="110">
        <v>642.05999999999995</v>
      </c>
      <c r="D205" s="108">
        <v>226.84069013000001</v>
      </c>
      <c r="E205" s="106">
        <f t="shared" si="251"/>
        <v>952.18782791754961</v>
      </c>
      <c r="F205" s="107">
        <f t="shared" si="252"/>
        <v>190.39061515013876</v>
      </c>
      <c r="G205" s="108">
        <f t="shared" si="249"/>
        <v>415.21930986999996</v>
      </c>
      <c r="H205" s="108">
        <f t="shared" si="253"/>
        <v>-17.892337146830371</v>
      </c>
      <c r="I205" s="109">
        <f t="shared" si="254"/>
        <v>3.0898247335730655</v>
      </c>
      <c r="J205" s="110">
        <v>345.28</v>
      </c>
      <c r="K205" s="108">
        <v>0.47090812999999998</v>
      </c>
      <c r="L205" s="106">
        <f t="shared" si="255"/>
        <v>-19.963324493758915</v>
      </c>
      <c r="M205" s="107">
        <f t="shared" si="256"/>
        <v>-54.606661365631112</v>
      </c>
      <c r="N205" s="108">
        <f t="shared" si="250"/>
        <v>344.80909186999997</v>
      </c>
      <c r="O205" s="108">
        <f t="shared" si="257"/>
        <v>30.052037143445265</v>
      </c>
      <c r="P205" s="107">
        <f t="shared" si="258"/>
        <v>32.155014738546072</v>
      </c>
      <c r="Q205" s="113">
        <f>SUM($D$198:D205)</f>
        <v>1688.30979886</v>
      </c>
      <c r="R205" s="110">
        <f t="shared" si="259"/>
        <v>7.5580456365492044</v>
      </c>
      <c r="S205" s="132">
        <f>SUM(G$198:G205)</f>
        <v>3948.3202011399994</v>
      </c>
      <c r="T205" s="107">
        <f t="shared" si="260"/>
        <v>-5.7969455722540868</v>
      </c>
      <c r="U205" s="113">
        <f>SUM($K$198:K205)</f>
        <v>8.2011871599999999</v>
      </c>
      <c r="V205" s="110">
        <f t="shared" si="261"/>
        <v>-17.627243386171276</v>
      </c>
      <c r="W205" s="59">
        <f>SUM($N$198:N205)</f>
        <v>3013.78881284</v>
      </c>
      <c r="X205" s="106">
        <f t="shared" si="262"/>
        <v>2.7371798543825987</v>
      </c>
      <c r="Y205"/>
      <c r="Z205" s="406"/>
      <c r="AB205" s="406"/>
    </row>
    <row r="206" spans="1:28" s="104" customFormat="1" ht="12" customHeight="1">
      <c r="A206" s="674"/>
      <c r="B206" s="127" t="s">
        <v>29</v>
      </c>
      <c r="C206" s="119">
        <v>728.99</v>
      </c>
      <c r="D206" s="117">
        <v>214.34287395000001</v>
      </c>
      <c r="E206" s="115">
        <f t="shared" si="251"/>
        <v>-5.5095125009704482</v>
      </c>
      <c r="F206" s="116">
        <f t="shared" si="252"/>
        <v>-17.120512150393431</v>
      </c>
      <c r="G206" s="117">
        <f t="shared" si="249"/>
        <v>514.64712605</v>
      </c>
      <c r="H206" s="117">
        <f t="shared" si="253"/>
        <v>23.9458555554966</v>
      </c>
      <c r="I206" s="118">
        <f t="shared" si="254"/>
        <v>14.956118353985648</v>
      </c>
      <c r="J206" s="119">
        <v>395.55</v>
      </c>
      <c r="K206" s="117">
        <v>1.0276497600000001</v>
      </c>
      <c r="L206" s="115">
        <f t="shared" si="255"/>
        <v>118.22722831308946</v>
      </c>
      <c r="M206" s="116">
        <f t="shared" si="256"/>
        <v>-35.245409683607789</v>
      </c>
      <c r="N206" s="117">
        <f t="shared" si="250"/>
        <v>394.52235024000004</v>
      </c>
      <c r="O206" s="117">
        <f t="shared" si="257"/>
        <v>14.417618195735681</v>
      </c>
      <c r="P206" s="116">
        <f t="shared" si="258"/>
        <v>-12.114122058563037</v>
      </c>
      <c r="Q206" s="122">
        <f>SUM($D$198:D206)</f>
        <v>1902.65267281</v>
      </c>
      <c r="R206" s="119">
        <f t="shared" si="259"/>
        <v>4.0671574122474352</v>
      </c>
      <c r="S206" s="133">
        <f>SUM(G$198:G206)</f>
        <v>4462.9673271899992</v>
      </c>
      <c r="T206" s="116">
        <f t="shared" si="260"/>
        <v>-3.7941460632788693</v>
      </c>
      <c r="U206" s="122">
        <f>SUM($K$198:K206)</f>
        <v>9.2288369199999991</v>
      </c>
      <c r="V206" s="119">
        <f t="shared" si="261"/>
        <v>-20.04944225006362</v>
      </c>
      <c r="W206" s="78">
        <f>SUM($N$198:N206)</f>
        <v>3408.3111630799999</v>
      </c>
      <c r="X206" s="115">
        <f t="shared" si="262"/>
        <v>0.76615325227351594</v>
      </c>
      <c r="Y206"/>
      <c r="Z206" s="406"/>
      <c r="AB206" s="406"/>
    </row>
    <row r="207" spans="1:28" s="104" customFormat="1" ht="12" customHeight="1">
      <c r="A207" s="674"/>
      <c r="B207" s="124" t="s">
        <v>30</v>
      </c>
      <c r="C207" s="110">
        <v>743.45</v>
      </c>
      <c r="D207" s="108">
        <v>242.68503042</v>
      </c>
      <c r="E207" s="106">
        <f t="shared" si="251"/>
        <v>13.222812565539922</v>
      </c>
      <c r="F207" s="107">
        <f t="shared" si="252"/>
        <v>-13.993413721739422</v>
      </c>
      <c r="G207" s="108">
        <f t="shared" ref="G207:G213" si="263">C207-D207</f>
        <v>500.76496958000007</v>
      </c>
      <c r="H207" s="108">
        <f t="shared" si="253"/>
        <v>-2.6974126090138162</v>
      </c>
      <c r="I207" s="109">
        <f t="shared" si="254"/>
        <v>6.3986558601246468</v>
      </c>
      <c r="J207" s="110">
        <v>396.66</v>
      </c>
      <c r="K207" s="108">
        <v>1.0358865399999999</v>
      </c>
      <c r="L207" s="106">
        <f t="shared" si="255"/>
        <v>0.80151626756570504</v>
      </c>
      <c r="M207" s="107">
        <f t="shared" si="256"/>
        <v>-26.487911387054819</v>
      </c>
      <c r="N207" s="108">
        <f t="shared" ref="N207:N213" si="264">J207-K207</f>
        <v>395.62411346000005</v>
      </c>
      <c r="O207" s="108">
        <f t="shared" si="257"/>
        <v>0.27926509596472027</v>
      </c>
      <c r="P207" s="107">
        <f t="shared" si="258"/>
        <v>-9.9156735102953526</v>
      </c>
      <c r="Q207" s="113">
        <f>SUM($D$198:D207)</f>
        <v>2145.33770323</v>
      </c>
      <c r="R207" s="110">
        <f t="shared" si="259"/>
        <v>1.6524476753609685</v>
      </c>
      <c r="S207" s="132">
        <f>SUM(G$198:G207)</f>
        <v>4963.7322967699993</v>
      </c>
      <c r="T207" s="107">
        <f t="shared" si="260"/>
        <v>-2.8552830726502054</v>
      </c>
      <c r="U207" s="113">
        <f>SUM($K$198:K207)</f>
        <v>10.264723459999999</v>
      </c>
      <c r="V207" s="110">
        <f t="shared" si="261"/>
        <v>-20.749910658461744</v>
      </c>
      <c r="W207" s="59">
        <f>SUM($N$198:N207)</f>
        <v>3803.9352765399999</v>
      </c>
      <c r="X207" s="106">
        <f t="shared" si="262"/>
        <v>-0.46139194923362492</v>
      </c>
      <c r="Y207"/>
      <c r="Z207" s="406"/>
      <c r="AB207" s="406"/>
    </row>
    <row r="208" spans="1:28" s="104" customFormat="1" ht="12" customHeight="1">
      <c r="A208" s="674"/>
      <c r="B208" s="124" t="s">
        <v>31</v>
      </c>
      <c r="C208" s="110">
        <v>764.81</v>
      </c>
      <c r="D208" s="108">
        <v>262.77519605999998</v>
      </c>
      <c r="E208" s="106">
        <f t="shared" si="251"/>
        <v>8.2782879542389498</v>
      </c>
      <c r="F208" s="107">
        <f t="shared" si="252"/>
        <v>5.3736165787951151</v>
      </c>
      <c r="G208" s="108">
        <f t="shared" si="263"/>
        <v>502.03480393999996</v>
      </c>
      <c r="H208" s="108">
        <f t="shared" si="253"/>
        <v>0.25357891169281999</v>
      </c>
      <c r="I208" s="109">
        <f t="shared" si="254"/>
        <v>4.5567672260685033</v>
      </c>
      <c r="J208" s="110">
        <v>421.36</v>
      </c>
      <c r="K208" s="108">
        <v>1.1160009</v>
      </c>
      <c r="L208" s="106">
        <f t="shared" si="255"/>
        <v>7.7338933277383948</v>
      </c>
      <c r="M208" s="107">
        <f t="shared" si="256"/>
        <v>7.3525180080336927</v>
      </c>
      <c r="N208" s="108">
        <f t="shared" si="264"/>
        <v>420.2439991</v>
      </c>
      <c r="O208" s="108">
        <f t="shared" si="257"/>
        <v>6.2230498097505693</v>
      </c>
      <c r="P208" s="107">
        <f t="shared" si="258"/>
        <v>1.6111897811260656</v>
      </c>
      <c r="Q208" s="113">
        <f>SUM($D$198:D208)</f>
        <v>2408.1128992899999</v>
      </c>
      <c r="R208" s="110">
        <f t="shared" si="259"/>
        <v>2.0456803955859026</v>
      </c>
      <c r="S208" s="132">
        <f>SUM(G$198:G208)</f>
        <v>5465.7671007099989</v>
      </c>
      <c r="T208" s="107">
        <f t="shared" si="260"/>
        <v>-2.2185972521054032</v>
      </c>
      <c r="U208" s="113">
        <f>SUM($K$198:K208)</f>
        <v>11.380724359999999</v>
      </c>
      <c r="V208" s="110">
        <f t="shared" si="261"/>
        <v>-18.661961331438746</v>
      </c>
      <c r="W208" s="59">
        <f>SUM($N$198:N208)</f>
        <v>4224.17927564</v>
      </c>
      <c r="X208" s="106">
        <f t="shared" si="262"/>
        <v>-0.25899542685765553</v>
      </c>
      <c r="Y208"/>
      <c r="Z208" s="406"/>
      <c r="AB208" s="406"/>
    </row>
    <row r="209" spans="1:28" s="104" customFormat="1" ht="12" customHeight="1">
      <c r="A209" s="675"/>
      <c r="B209" s="127" t="s">
        <v>32</v>
      </c>
      <c r="C209" s="119">
        <v>563.34</v>
      </c>
      <c r="D209" s="117">
        <v>118.93778992</v>
      </c>
      <c r="E209" s="115">
        <f t="shared" ref="E209:E214" si="265">((D209/D208)-1)*100</f>
        <v>-54.737817075838954</v>
      </c>
      <c r="F209" s="116">
        <f t="shared" ref="F209:F214" si="266">((D209/D197)-1)*100</f>
        <v>-32.435809168826978</v>
      </c>
      <c r="G209" s="117">
        <f t="shared" si="263"/>
        <v>444.40221008000003</v>
      </c>
      <c r="H209" s="117">
        <f t="shared" ref="H209:H214" si="267">((G209/G208)-1)*100</f>
        <v>-11.479800485483437</v>
      </c>
      <c r="I209" s="118">
        <f t="shared" ref="I209:I214" si="268">((G209/G197)-1)*100</f>
        <v>7.3297178582170108</v>
      </c>
      <c r="J209" s="119">
        <v>306.75</v>
      </c>
      <c r="K209" s="117">
        <v>1.4946103100000001</v>
      </c>
      <c r="L209" s="115">
        <f t="shared" ref="L209:L214" si="269">((K209/K208)-1)*100</f>
        <v>33.925547013447769</v>
      </c>
      <c r="M209" s="116">
        <f t="shared" ref="M209:M214" si="270">((K209/K197)-1)*100</f>
        <v>-12.624331894390439</v>
      </c>
      <c r="N209" s="117">
        <f t="shared" si="264"/>
        <v>305.25538969000002</v>
      </c>
      <c r="O209" s="117">
        <f t="shared" ref="O209:O214" si="271">((N209/N208)-1)*100</f>
        <v>-27.362344175350771</v>
      </c>
      <c r="P209" s="116">
        <f t="shared" ref="P209:P214" si="272">((N209/N197)-1)*100</f>
        <v>-6.7465299704385977</v>
      </c>
      <c r="Q209" s="122">
        <f>SUM($D$198:D209)</f>
        <v>2527.0506892099997</v>
      </c>
      <c r="R209" s="119">
        <f t="shared" si="259"/>
        <v>-0.34797419744323488</v>
      </c>
      <c r="S209" s="133">
        <f>SUM(G$198:G209)</f>
        <v>5910.1693107899991</v>
      </c>
      <c r="T209" s="116">
        <f t="shared" si="260"/>
        <v>-1.5600996339774853</v>
      </c>
      <c r="U209" s="122">
        <f>SUM($K$198:K209)</f>
        <v>12.875334669999999</v>
      </c>
      <c r="V209" s="119">
        <f t="shared" si="261"/>
        <v>-18.0042478465393</v>
      </c>
      <c r="W209" s="78">
        <f>SUM($N$198:N209)</f>
        <v>4529.4346653299999</v>
      </c>
      <c r="X209" s="115">
        <f t="shared" si="262"/>
        <v>-0.72444895823067235</v>
      </c>
      <c r="Y209"/>
      <c r="Z209" s="406"/>
      <c r="AB209" s="406"/>
    </row>
    <row r="210" spans="1:28" s="104" customFormat="1" ht="12" customHeight="1">
      <c r="A210" s="671">
        <v>2017</v>
      </c>
      <c r="B210" s="124" t="s">
        <v>21</v>
      </c>
      <c r="C210" s="110">
        <f>datos!D344</f>
        <v>664.8</v>
      </c>
      <c r="D210" s="108">
        <v>192.38511840999999</v>
      </c>
      <c r="E210" s="106">
        <f t="shared" si="265"/>
        <v>61.752726815759871</v>
      </c>
      <c r="F210" s="107">
        <f t="shared" si="266"/>
        <v>48.496093892755042</v>
      </c>
      <c r="G210" s="108">
        <f t="shared" si="263"/>
        <v>472.41488158999994</v>
      </c>
      <c r="H210" s="108">
        <f t="shared" si="267"/>
        <v>6.303450089718754</v>
      </c>
      <c r="I210" s="109">
        <f t="shared" si="268"/>
        <v>1.2431160774050376</v>
      </c>
      <c r="J210" s="110">
        <f>datos!G344</f>
        <v>378.82</v>
      </c>
      <c r="K210" s="108">
        <v>0.94035961000000001</v>
      </c>
      <c r="L210" s="106">
        <f t="shared" si="269"/>
        <v>-37.083291630712758</v>
      </c>
      <c r="M210" s="107">
        <f t="shared" si="270"/>
        <v>50.536365666808706</v>
      </c>
      <c r="N210" s="108">
        <f t="shared" si="264"/>
        <v>377.87964039000002</v>
      </c>
      <c r="O210" s="108">
        <f t="shared" si="271"/>
        <v>23.791308246433609</v>
      </c>
      <c r="P210" s="107">
        <f t="shared" si="272"/>
        <v>9.1521492675647806</v>
      </c>
      <c r="Q210" s="113">
        <f>SUM($D$210:D210)</f>
        <v>192.38511840999999</v>
      </c>
      <c r="R210" s="110">
        <f t="shared" ref="R210:R215" si="273">((Q210/Q198)-1)*100</f>
        <v>48.496093892755042</v>
      </c>
      <c r="S210" s="132">
        <f>SUM(G$210:G210)</f>
        <v>472.41488158999994</v>
      </c>
      <c r="T210" s="107">
        <f t="shared" ref="T210:T215" si="274">((S210/S198)-1)*100</f>
        <v>1.2431160774050376</v>
      </c>
      <c r="U210" s="113">
        <f>SUM($K$210:K210)</f>
        <v>0.94035961000000001</v>
      </c>
      <c r="V210" s="110">
        <f t="shared" ref="V210:V215" si="275">((U210/U198)-1)*100</f>
        <v>50.536365666808706</v>
      </c>
      <c r="W210" s="59">
        <f>SUM($N$210:N210)</f>
        <v>377.87964039000002</v>
      </c>
      <c r="X210" s="106">
        <f t="shared" ref="X210:X215" si="276">((W210/W198)-1)*100</f>
        <v>9.1521492675647806</v>
      </c>
      <c r="Y210"/>
      <c r="Z210" s="406"/>
    </row>
    <row r="211" spans="1:28" s="104" customFormat="1" ht="12" customHeight="1">
      <c r="A211" s="674"/>
      <c r="B211" s="124" t="s">
        <v>22</v>
      </c>
      <c r="C211" s="110">
        <f>datos!D345</f>
        <v>705.38</v>
      </c>
      <c r="D211" s="108">
        <v>233.84938781</v>
      </c>
      <c r="E211" s="106">
        <f t="shared" si="265"/>
        <v>21.552742614755548</v>
      </c>
      <c r="F211" s="107">
        <f t="shared" si="266"/>
        <v>-3.5202829785307976E-3</v>
      </c>
      <c r="G211" s="108">
        <f t="shared" si="263"/>
        <v>471.53061219</v>
      </c>
      <c r="H211" s="108">
        <f t="shared" si="267"/>
        <v>-0.18718068258640752</v>
      </c>
      <c r="I211" s="109">
        <f t="shared" si="268"/>
        <v>3.5938543677329404</v>
      </c>
      <c r="J211" s="110">
        <f>datos!G345</f>
        <v>395.83</v>
      </c>
      <c r="K211" s="108">
        <v>1.1258981800000001</v>
      </c>
      <c r="L211" s="106">
        <f t="shared" si="269"/>
        <v>19.730597531725124</v>
      </c>
      <c r="M211" s="107">
        <f t="shared" si="270"/>
        <v>-0.3850510199413959</v>
      </c>
      <c r="N211" s="108">
        <f t="shared" si="264"/>
        <v>394.70410182000001</v>
      </c>
      <c r="O211" s="108">
        <f t="shared" si="271"/>
        <v>4.4523333971197454</v>
      </c>
      <c r="P211" s="107">
        <f t="shared" si="272"/>
        <v>-1.2770193730416657</v>
      </c>
      <c r="Q211" s="113">
        <f>SUM($D$210:D211)</f>
        <v>426.23450621999996</v>
      </c>
      <c r="R211" s="110">
        <f t="shared" si="273"/>
        <v>17.286436820269067</v>
      </c>
      <c r="S211" s="132">
        <f>SUM(G$210:G211)</f>
        <v>943.94549377999988</v>
      </c>
      <c r="T211" s="107">
        <f t="shared" si="274"/>
        <v>2.4038956129718292</v>
      </c>
      <c r="U211" s="113">
        <f>SUM($K$210:K211)</f>
        <v>2.0662577899999999</v>
      </c>
      <c r="V211" s="110">
        <f t="shared" si="275"/>
        <v>17.740656464380145</v>
      </c>
      <c r="W211" s="59">
        <f>SUM($N$210:N211)</f>
        <v>772.58374221000008</v>
      </c>
      <c r="X211" s="106">
        <f t="shared" si="276"/>
        <v>3.5627994992669887</v>
      </c>
      <c r="Y211"/>
      <c r="Z211" s="406"/>
    </row>
    <row r="212" spans="1:28" s="104" customFormat="1" ht="12" customHeight="1">
      <c r="A212" s="674"/>
      <c r="B212" s="127" t="s">
        <v>23</v>
      </c>
      <c r="C212" s="119">
        <f>datos!D346</f>
        <v>797.13</v>
      </c>
      <c r="D212" s="117">
        <v>263.33524423</v>
      </c>
      <c r="E212" s="115">
        <f t="shared" si="265"/>
        <v>12.608908963215647</v>
      </c>
      <c r="F212" s="116">
        <f t="shared" si="266"/>
        <v>6.6919376363842709</v>
      </c>
      <c r="G212" s="117">
        <f t="shared" si="263"/>
        <v>533.79475576999994</v>
      </c>
      <c r="H212" s="117">
        <f t="shared" si="267"/>
        <v>13.20468745195933</v>
      </c>
      <c r="I212" s="118">
        <f t="shared" si="268"/>
        <v>11.89687906601613</v>
      </c>
      <c r="J212" s="119">
        <f>datos!G346</f>
        <v>437.4</v>
      </c>
      <c r="K212" s="117">
        <v>1.3091731600000001</v>
      </c>
      <c r="L212" s="115">
        <f t="shared" si="269"/>
        <v>16.278113177161369</v>
      </c>
      <c r="M212" s="116">
        <f t="shared" si="270"/>
        <v>-26.262373687298158</v>
      </c>
      <c r="N212" s="117">
        <f t="shared" si="264"/>
        <v>436.09082683999998</v>
      </c>
      <c r="O212" s="117">
        <f t="shared" si="271"/>
        <v>10.485506694550107</v>
      </c>
      <c r="P212" s="116">
        <f t="shared" si="272"/>
        <v>17.328208668158538</v>
      </c>
      <c r="Q212" s="122">
        <f>SUM($D$210:D212)</f>
        <v>689.5697504499999</v>
      </c>
      <c r="R212" s="119">
        <f t="shared" si="273"/>
        <v>13.001315569323513</v>
      </c>
      <c r="S212" s="133">
        <f>SUM(G$210:G212)</f>
        <v>1477.7402495499998</v>
      </c>
      <c r="T212" s="116">
        <f t="shared" si="274"/>
        <v>5.6412825933754185</v>
      </c>
      <c r="U212" s="122">
        <f>SUM($K$210:K212)</f>
        <v>3.3754309500000002</v>
      </c>
      <c r="V212" s="119">
        <f t="shared" si="275"/>
        <v>-4.3887717666331039</v>
      </c>
      <c r="W212" s="78">
        <f>SUM($N$210:N212)</f>
        <v>1208.6745690500002</v>
      </c>
      <c r="X212" s="115">
        <f t="shared" si="276"/>
        <v>8.1404477189988889</v>
      </c>
      <c r="Y212"/>
      <c r="Z212" s="406"/>
    </row>
    <row r="213" spans="1:28" s="104" customFormat="1" ht="12" customHeight="1">
      <c r="A213" s="674"/>
      <c r="B213" s="124" t="s">
        <v>24</v>
      </c>
      <c r="C213" s="110">
        <f>datos!D347</f>
        <v>633.07000000000005</v>
      </c>
      <c r="D213" s="108">
        <v>206.892032</v>
      </c>
      <c r="E213" s="106">
        <f t="shared" si="265"/>
        <v>-21.43397568944545</v>
      </c>
      <c r="F213" s="107">
        <f t="shared" si="266"/>
        <v>-22.234538305913777</v>
      </c>
      <c r="G213" s="108">
        <f t="shared" si="263"/>
        <v>426.17796800000008</v>
      </c>
      <c r="H213" s="108">
        <f t="shared" si="267"/>
        <v>-20.160705328541951</v>
      </c>
      <c r="I213" s="109">
        <f t="shared" si="268"/>
        <v>-17.404782325448853</v>
      </c>
      <c r="J213" s="110">
        <f>datos!G347</f>
        <v>387.31</v>
      </c>
      <c r="K213" s="108">
        <v>0.99029162000000004</v>
      </c>
      <c r="L213" s="106">
        <f t="shared" si="269"/>
        <v>-24.357476134020352</v>
      </c>
      <c r="M213" s="107">
        <f t="shared" si="270"/>
        <v>-9.2799607823744736</v>
      </c>
      <c r="N213" s="108">
        <f t="shared" si="264"/>
        <v>386.31970838000001</v>
      </c>
      <c r="O213" s="108">
        <f t="shared" si="271"/>
        <v>-11.413016600383752</v>
      </c>
      <c r="P213" s="107">
        <f t="shared" si="272"/>
        <v>-9.9316559719223818</v>
      </c>
      <c r="Q213" s="113">
        <f>SUM($D$210:D213)</f>
        <v>896.46178244999987</v>
      </c>
      <c r="R213" s="110">
        <f t="shared" si="273"/>
        <v>2.303379205693723</v>
      </c>
      <c r="S213" s="132">
        <f>SUM(G$210:G213)</f>
        <v>1903.91821755</v>
      </c>
      <c r="T213" s="107">
        <f t="shared" si="274"/>
        <v>-0.56893308486860583</v>
      </c>
      <c r="U213" s="113">
        <f>SUM($K$210:K213)</f>
        <v>4.36572257</v>
      </c>
      <c r="V213" s="110">
        <f t="shared" si="275"/>
        <v>-5.5439472930810751</v>
      </c>
      <c r="W213" s="59">
        <f>SUM($N$210:N213)</f>
        <v>1594.9942774300002</v>
      </c>
      <c r="X213" s="106">
        <f t="shared" si="276"/>
        <v>3.1285392239957854</v>
      </c>
      <c r="Y213"/>
      <c r="Z213" s="406"/>
    </row>
    <row r="214" spans="1:28" s="104" customFormat="1" ht="12" customHeight="1">
      <c r="A214" s="674"/>
      <c r="B214" s="124" t="s">
        <v>25</v>
      </c>
      <c r="C214" s="110">
        <f>datos!D348</f>
        <v>762.7</v>
      </c>
      <c r="D214" s="108">
        <v>256.55165188000001</v>
      </c>
      <c r="E214" s="106">
        <f t="shared" si="265"/>
        <v>24.002673955080112</v>
      </c>
      <c r="F214" s="107">
        <f t="shared" si="266"/>
        <v>-7.8919358875360501</v>
      </c>
      <c r="G214" s="108">
        <f t="shared" ref="G214:G220" si="277">C214-D214</f>
        <v>506.14834812000004</v>
      </c>
      <c r="H214" s="108">
        <f t="shared" si="267"/>
        <v>18.764550522236267</v>
      </c>
      <c r="I214" s="109">
        <f t="shared" si="268"/>
        <v>-15.262980634298785</v>
      </c>
      <c r="J214" s="110">
        <f>datos!G348</f>
        <v>454.31</v>
      </c>
      <c r="K214" s="108">
        <v>1.2486326400000001</v>
      </c>
      <c r="L214" s="106">
        <f t="shared" si="269"/>
        <v>26.087368082545215</v>
      </c>
      <c r="M214" s="107">
        <f t="shared" si="270"/>
        <v>-6.401631942262509</v>
      </c>
      <c r="N214" s="108">
        <f t="shared" ref="N214:N220" si="278">J214-K214</f>
        <v>453.06136736000002</v>
      </c>
      <c r="O214" s="108">
        <f t="shared" si="271"/>
        <v>17.276275978741971</v>
      </c>
      <c r="P214" s="107">
        <f t="shared" si="272"/>
        <v>5.2050643779636641</v>
      </c>
      <c r="Q214" s="113">
        <f>SUM($D$210:D214)</f>
        <v>1153.0134343299999</v>
      </c>
      <c r="R214" s="110">
        <f t="shared" si="273"/>
        <v>-0.15566797561905599</v>
      </c>
      <c r="S214" s="132">
        <f>SUM(G$210:G214)</f>
        <v>2410.0665656700003</v>
      </c>
      <c r="T214" s="107">
        <f t="shared" si="274"/>
        <v>-4.0627823337166191</v>
      </c>
      <c r="U214" s="113">
        <f>SUM($K$210:K214)</f>
        <v>5.6143552100000003</v>
      </c>
      <c r="V214" s="110">
        <f t="shared" si="275"/>
        <v>-5.7360527843900444</v>
      </c>
      <c r="W214" s="59">
        <f>SUM($N$210:N214)</f>
        <v>2048.0556447900003</v>
      </c>
      <c r="X214" s="106">
        <f t="shared" si="276"/>
        <v>3.5808064498338288</v>
      </c>
      <c r="Y214"/>
      <c r="Z214" s="406"/>
    </row>
    <row r="215" spans="1:28" s="104" customFormat="1" ht="12" customHeight="1">
      <c r="A215" s="674"/>
      <c r="B215" s="127" t="s">
        <v>26</v>
      </c>
      <c r="C215" s="119">
        <f>datos!D349</f>
        <v>846.49</v>
      </c>
      <c r="D215" s="117">
        <v>212.67731648</v>
      </c>
      <c r="E215" s="115">
        <f t="shared" ref="E215:E220" si="279">((D215/D214)-1)*100</f>
        <v>-17.101560281717411</v>
      </c>
      <c r="F215" s="116">
        <f t="shared" ref="F215:F220" si="280">((D215/D203)-1)*100</f>
        <v>-25.402305969737938</v>
      </c>
      <c r="G215" s="117">
        <f t="shared" si="277"/>
        <v>633.81268352000006</v>
      </c>
      <c r="H215" s="117">
        <f t="shared" ref="H215:H220" si="281">((G215/G214)-1)*100</f>
        <v>25.222711063700398</v>
      </c>
      <c r="I215" s="118">
        <f t="shared" ref="I215:I220" si="282">((G215/G203)-1)*100</f>
        <v>23.005708483849151</v>
      </c>
      <c r="J215" s="119">
        <f>datos!G349</f>
        <v>378.45</v>
      </c>
      <c r="K215" s="117">
        <v>1.16640761</v>
      </c>
      <c r="L215" s="115">
        <f t="shared" ref="L215:L220" si="283">((K215/K214)-1)*100</f>
        <v>-6.5852058776871392</v>
      </c>
      <c r="M215" s="116">
        <f t="shared" ref="M215:M220" si="284">((K215/K203)-1)*100</f>
        <v>-1.6452896943031758</v>
      </c>
      <c r="N215" s="117">
        <f t="shared" si="278"/>
        <v>377.28359238999997</v>
      </c>
      <c r="O215" s="117">
        <f t="shared" ref="O215:O220" si="285">((N215/N214)-1)*100</f>
        <v>-16.725719831633199</v>
      </c>
      <c r="P215" s="116">
        <f t="shared" ref="P215:P220" si="286">((N215/N203)-1)*100</f>
        <v>-11.559112147772222</v>
      </c>
      <c r="Q215" s="122">
        <f>SUM($D$210:D215)</f>
        <v>1365.6907508099998</v>
      </c>
      <c r="R215" s="119">
        <f t="shared" si="273"/>
        <v>-5.1544468693231487</v>
      </c>
      <c r="S215" s="133">
        <f>SUM(G$210:G215)</f>
        <v>3043.8792491900003</v>
      </c>
      <c r="T215" s="116">
        <f t="shared" si="274"/>
        <v>0.54434183563776273</v>
      </c>
      <c r="U215" s="122">
        <f>SUM($K$210:K215)</f>
        <v>6.7807628200000005</v>
      </c>
      <c r="V215" s="119">
        <f t="shared" si="275"/>
        <v>-5.0567789002656021</v>
      </c>
      <c r="W215" s="78">
        <f>SUM($N$210:N215)</f>
        <v>2425.3392371800001</v>
      </c>
      <c r="X215" s="115">
        <f t="shared" si="276"/>
        <v>0.8940311536984602</v>
      </c>
      <c r="Y215"/>
      <c r="Z215" s="406"/>
    </row>
    <row r="216" spans="1:28" s="104" customFormat="1" ht="12" customHeight="1">
      <c r="A216" s="674"/>
      <c r="B216" s="124" t="s">
        <v>27</v>
      </c>
      <c r="C216" s="110">
        <f>datos!D350</f>
        <v>508.78</v>
      </c>
      <c r="D216" s="108">
        <v>7.1033117800000003</v>
      </c>
      <c r="E216" s="106">
        <f t="shared" si="279"/>
        <v>-96.660051999166541</v>
      </c>
      <c r="F216" s="107">
        <f t="shared" si="280"/>
        <v>-67.051686412450678</v>
      </c>
      <c r="G216" s="108">
        <f t="shared" si="277"/>
        <v>501.67668821999996</v>
      </c>
      <c r="H216" s="108">
        <f t="shared" si="281"/>
        <v>-20.847799158287206</v>
      </c>
      <c r="I216" s="109">
        <f t="shared" si="282"/>
        <v>-0.795797790427899</v>
      </c>
      <c r="J216" s="110">
        <f>datos!G350</f>
        <v>279.27999999999997</v>
      </c>
      <c r="K216" s="108">
        <v>1.38103183</v>
      </c>
      <c r="L216" s="106">
        <f t="shared" si="283"/>
        <v>18.400447507368355</v>
      </c>
      <c r="M216" s="107">
        <f t="shared" si="284"/>
        <v>134.72348298913482</v>
      </c>
      <c r="N216" s="108">
        <f t="shared" si="278"/>
        <v>277.89896816999999</v>
      </c>
      <c r="O216" s="108">
        <f t="shared" si="285"/>
        <v>-26.342153813374846</v>
      </c>
      <c r="P216" s="107">
        <f t="shared" si="286"/>
        <v>4.8154697272192681</v>
      </c>
      <c r="Q216" s="113">
        <f>SUM($D$210:D216)</f>
        <v>1372.7940625899998</v>
      </c>
      <c r="R216" s="110">
        <f t="shared" ref="R216:R221" si="287">((Q216/Q204)-1)*100</f>
        <v>-6.0675279149114409</v>
      </c>
      <c r="S216" s="132">
        <f>SUM(G$210:G216)</f>
        <v>3545.5559374100003</v>
      </c>
      <c r="T216" s="107">
        <f t="shared" ref="T216:T221" si="288">((S216/S204)-1)*100</f>
        <v>0.35252449684570752</v>
      </c>
      <c r="U216" s="113">
        <f>SUM($K$210:K216)</f>
        <v>8.1617946500000009</v>
      </c>
      <c r="V216" s="110">
        <f t="shared" ref="V216:V221" si="289">((U216/U204)-1)*100</f>
        <v>5.5821480482833419</v>
      </c>
      <c r="W216" s="59">
        <f>SUM($N$210:N216)</f>
        <v>2703.23820535</v>
      </c>
      <c r="X216" s="106">
        <f t="shared" ref="X216:X221" si="290">((W216/W204)-1)*100</f>
        <v>1.2835797930884629</v>
      </c>
      <c r="Y216"/>
      <c r="Z216" s="406"/>
    </row>
    <row r="217" spans="1:28" s="104" customFormat="1" ht="12" customHeight="1">
      <c r="A217" s="674"/>
      <c r="B217" s="124" t="s">
        <v>28</v>
      </c>
      <c r="C217" s="110">
        <f>datos!D351</f>
        <v>502.62</v>
      </c>
      <c r="D217" s="108">
        <v>26.109892850000001</v>
      </c>
      <c r="E217" s="106">
        <f t="shared" si="279"/>
        <v>267.57351582841545</v>
      </c>
      <c r="F217" s="107">
        <f t="shared" si="280"/>
        <v>-88.489766613284104</v>
      </c>
      <c r="G217" s="108">
        <f t="shared" si="277"/>
        <v>476.51010715000001</v>
      </c>
      <c r="H217" s="108">
        <f t="shared" si="281"/>
        <v>-5.0164940211381071</v>
      </c>
      <c r="I217" s="109">
        <f t="shared" si="282"/>
        <v>14.761066218040163</v>
      </c>
      <c r="J217" s="110">
        <f>datos!G351</f>
        <v>250.71</v>
      </c>
      <c r="K217" s="108">
        <v>1.17867097</v>
      </c>
      <c r="L217" s="106">
        <f t="shared" si="283"/>
        <v>-14.652874438093145</v>
      </c>
      <c r="M217" s="107">
        <f t="shared" si="284"/>
        <v>150.29743487333721</v>
      </c>
      <c r="N217" s="108">
        <f t="shared" si="278"/>
        <v>249.53132902999999</v>
      </c>
      <c r="O217" s="108">
        <f t="shared" si="285"/>
        <v>-10.207896534054983</v>
      </c>
      <c r="P217" s="107">
        <f t="shared" si="286"/>
        <v>-27.632033228381815</v>
      </c>
      <c r="Q217" s="113">
        <f>SUM($D$210:D217)</f>
        <v>1398.9039554399999</v>
      </c>
      <c r="R217" s="110">
        <f t="shared" si="287"/>
        <v>-17.141749909608773</v>
      </c>
      <c r="S217" s="132">
        <f>SUM(G$210:G217)</f>
        <v>4022.0660445600001</v>
      </c>
      <c r="T217" s="107">
        <f t="shared" si="288"/>
        <v>1.8677776791939937</v>
      </c>
      <c r="U217" s="113">
        <f>SUM($K$210:K217)</f>
        <v>9.3404656200000016</v>
      </c>
      <c r="V217" s="110">
        <f t="shared" si="289"/>
        <v>13.891628587098381</v>
      </c>
      <c r="W217" s="59">
        <f>SUM($N$210:N217)</f>
        <v>2952.7695343800001</v>
      </c>
      <c r="X217" s="106">
        <f t="shared" si="290"/>
        <v>-2.0246700166923537</v>
      </c>
      <c r="Y217"/>
      <c r="Z217" s="406"/>
    </row>
    <row r="218" spans="1:28" s="104" customFormat="1" ht="12" customHeight="1">
      <c r="A218" s="674"/>
      <c r="B218" s="127" t="s">
        <v>29</v>
      </c>
      <c r="C218" s="119">
        <f>datos!D352</f>
        <v>589.97</v>
      </c>
      <c r="D218" s="117">
        <v>78.776535129999999</v>
      </c>
      <c r="E218" s="115">
        <f t="shared" si="279"/>
        <v>201.71144547611576</v>
      </c>
      <c r="F218" s="116">
        <f t="shared" si="280"/>
        <v>-63.247420509824707</v>
      </c>
      <c r="G218" s="117">
        <f t="shared" si="277"/>
        <v>511.19346487000001</v>
      </c>
      <c r="H218" s="117">
        <f t="shared" si="281"/>
        <v>7.2786195296969947</v>
      </c>
      <c r="I218" s="118">
        <f t="shared" si="282"/>
        <v>-0.6710736357370517</v>
      </c>
      <c r="J218" s="119">
        <f>datos!G352</f>
        <v>380.19</v>
      </c>
      <c r="K218" s="117">
        <v>1.07187337</v>
      </c>
      <c r="L218" s="115">
        <f t="shared" si="283"/>
        <v>-9.0608492716164779</v>
      </c>
      <c r="M218" s="116">
        <f t="shared" si="284"/>
        <v>4.3033737486592782</v>
      </c>
      <c r="N218" s="117">
        <f t="shared" si="278"/>
        <v>379.11812663000001</v>
      </c>
      <c r="O218" s="117">
        <f t="shared" si="285"/>
        <v>51.932075264353038</v>
      </c>
      <c r="P218" s="116">
        <f t="shared" si="286"/>
        <v>-3.9045249529283121</v>
      </c>
      <c r="Q218" s="122">
        <f>SUM($D$210:D218)</f>
        <v>1477.6804905699998</v>
      </c>
      <c r="R218" s="119">
        <f t="shared" si="287"/>
        <v>-22.335773013808403</v>
      </c>
      <c r="S218" s="133">
        <f>SUM(G$210:G218)</f>
        <v>4533.2595094300004</v>
      </c>
      <c r="T218" s="116">
        <f t="shared" si="288"/>
        <v>1.5750100121001642</v>
      </c>
      <c r="U218" s="122">
        <f>SUM($K$210:K218)</f>
        <v>10.412338990000002</v>
      </c>
      <c r="V218" s="119">
        <f t="shared" si="289"/>
        <v>12.823956910921375</v>
      </c>
      <c r="W218" s="78">
        <f>SUM($N$210:N218)</f>
        <v>3331.8876610100001</v>
      </c>
      <c r="X218" s="115">
        <f t="shared" si="290"/>
        <v>-2.2422689247931782</v>
      </c>
      <c r="Y218"/>
      <c r="Z218" s="406"/>
    </row>
    <row r="219" spans="1:28" s="104" customFormat="1" ht="12" customHeight="1">
      <c r="A219" s="674"/>
      <c r="B219" s="124" t="s">
        <v>30</v>
      </c>
      <c r="C219" s="110">
        <f>datos!D353</f>
        <v>749.64</v>
      </c>
      <c r="D219" s="108">
        <v>155.39179694000001</v>
      </c>
      <c r="E219" s="106">
        <f t="shared" si="279"/>
        <v>97.256450392958541</v>
      </c>
      <c r="F219" s="107">
        <f t="shared" si="280"/>
        <v>-35.969764319178232</v>
      </c>
      <c r="G219" s="108">
        <f t="shared" si="277"/>
        <v>594.24820305999992</v>
      </c>
      <c r="H219" s="108">
        <f t="shared" si="281"/>
        <v>16.24722221578503</v>
      </c>
      <c r="I219" s="109">
        <f t="shared" si="282"/>
        <v>18.668085660705415</v>
      </c>
      <c r="J219" s="110">
        <f>datos!G353</f>
        <v>393.06</v>
      </c>
      <c r="K219" s="108">
        <v>2.6100130799999999</v>
      </c>
      <c r="L219" s="106">
        <f t="shared" si="283"/>
        <v>143.50013285617868</v>
      </c>
      <c r="M219" s="107">
        <f t="shared" si="284"/>
        <v>151.95935840618219</v>
      </c>
      <c r="N219" s="108">
        <f t="shared" si="278"/>
        <v>390.44998692000001</v>
      </c>
      <c r="O219" s="108">
        <f t="shared" si="285"/>
        <v>2.9890051395667916</v>
      </c>
      <c r="P219" s="107">
        <f t="shared" si="286"/>
        <v>-1.3078390229424586</v>
      </c>
      <c r="Q219" s="113">
        <f>SUM($D$210:D219)</f>
        <v>1633.0722875099998</v>
      </c>
      <c r="R219" s="110">
        <f t="shared" si="287"/>
        <v>-23.878078260067781</v>
      </c>
      <c r="S219" s="132">
        <f>SUM(G$210:G219)</f>
        <v>5127.5077124899999</v>
      </c>
      <c r="T219" s="107">
        <f t="shared" si="288"/>
        <v>3.2994409433919847</v>
      </c>
      <c r="U219" s="113">
        <f>SUM($K$210:K219)</f>
        <v>13.022352070000002</v>
      </c>
      <c r="V219" s="110">
        <f t="shared" si="289"/>
        <v>26.865103777476751</v>
      </c>
      <c r="W219" s="59">
        <f>SUM($N$210:N219)</f>
        <v>3722.33764793</v>
      </c>
      <c r="X219" s="106">
        <f t="shared" si="290"/>
        <v>-2.145084568426725</v>
      </c>
      <c r="Y219"/>
      <c r="Z219" s="406"/>
    </row>
    <row r="220" spans="1:28" s="104" customFormat="1" ht="12" customHeight="1">
      <c r="A220" s="674"/>
      <c r="B220" s="124" t="s">
        <v>31</v>
      </c>
      <c r="C220" s="110">
        <f>datos!D354</f>
        <v>758.23</v>
      </c>
      <c r="D220" s="108">
        <v>232.31782687</v>
      </c>
      <c r="E220" s="106">
        <f t="shared" si="279"/>
        <v>49.504562946590248</v>
      </c>
      <c r="F220" s="107">
        <f t="shared" si="280"/>
        <v>-11.590656061406035</v>
      </c>
      <c r="G220" s="108">
        <f t="shared" si="277"/>
        <v>525.91217313000004</v>
      </c>
      <c r="H220" s="108">
        <f t="shared" si="281"/>
        <v>-11.499577041733211</v>
      </c>
      <c r="I220" s="109">
        <f t="shared" si="282"/>
        <v>4.7561183014820818</v>
      </c>
      <c r="J220" s="110">
        <f>datos!G354</f>
        <v>392.14</v>
      </c>
      <c r="K220" s="108">
        <v>6.8799099799999999</v>
      </c>
      <c r="L220" s="106">
        <f t="shared" si="283"/>
        <v>163.59676251124381</v>
      </c>
      <c r="M220" s="107">
        <f t="shared" si="284"/>
        <v>516.47889172849227</v>
      </c>
      <c r="N220" s="108">
        <f t="shared" si="278"/>
        <v>385.26009002000001</v>
      </c>
      <c r="O220" s="108">
        <f t="shared" si="285"/>
        <v>-1.3292091366015057</v>
      </c>
      <c r="P220" s="107">
        <f t="shared" si="286"/>
        <v>-8.3246659452418044</v>
      </c>
      <c r="Q220" s="113">
        <f>SUM($D$210:D220)</f>
        <v>1865.3901143799999</v>
      </c>
      <c r="R220" s="110">
        <f t="shared" si="287"/>
        <v>-22.537264970841463</v>
      </c>
      <c r="S220" s="132">
        <f>SUM(G$210:G220)</f>
        <v>5653.4198856200001</v>
      </c>
      <c r="T220" s="107">
        <f t="shared" si="288"/>
        <v>3.4332378502849981</v>
      </c>
      <c r="U220" s="113">
        <f>SUM($K$210:K220)</f>
        <v>19.902262050000001</v>
      </c>
      <c r="V220" s="110">
        <f t="shared" si="289"/>
        <v>74.876935952783271</v>
      </c>
      <c r="W220" s="59">
        <f>SUM($N$210:N220)</f>
        <v>4107.59773795</v>
      </c>
      <c r="X220" s="106">
        <f t="shared" si="290"/>
        <v>-2.7598624509689418</v>
      </c>
      <c r="Y220"/>
      <c r="Z220" s="406"/>
    </row>
    <row r="221" spans="1:28" s="104" customFormat="1" ht="12" customHeight="1">
      <c r="A221" s="675"/>
      <c r="B221" s="127" t="s">
        <v>32</v>
      </c>
      <c r="C221" s="119">
        <f>datos!D355</f>
        <v>587.12</v>
      </c>
      <c r="D221" s="117">
        <v>186.01977846</v>
      </c>
      <c r="E221" s="115">
        <f t="shared" ref="E221:E226" si="291">((D221/D220)-1)*100</f>
        <v>-19.928754083907386</v>
      </c>
      <c r="F221" s="116">
        <f t="shared" ref="F221:F226" si="292">((D221/D209)-1)*100</f>
        <v>56.400903854965456</v>
      </c>
      <c r="G221" s="117">
        <f t="shared" ref="G221:G226" si="293">C221-D221</f>
        <v>401.10022154000001</v>
      </c>
      <c r="H221" s="117">
        <f t="shared" ref="H221:H226" si="294">((G221/G220)-1)*100</f>
        <v>-23.732470546778504</v>
      </c>
      <c r="I221" s="118">
        <f t="shared" ref="I221:I226" si="295">((G221/G209)-1)*100</f>
        <v>-9.7438733556714183</v>
      </c>
      <c r="J221" s="119">
        <f>datos!G355</f>
        <v>341.72</v>
      </c>
      <c r="K221" s="117">
        <v>7.66911056</v>
      </c>
      <c r="L221" s="115">
        <f t="shared" ref="L221:L226" si="296">((K221/K220)-1)*100</f>
        <v>11.47108875398397</v>
      </c>
      <c r="M221" s="116">
        <f t="shared" ref="M221:M226" si="297">((K221/K209)-1)*100</f>
        <v>413.11773434775779</v>
      </c>
      <c r="N221" s="117">
        <f t="shared" ref="N221:N226" si="298">J221-K221</f>
        <v>334.05088944000005</v>
      </c>
      <c r="O221" s="117">
        <f t="shared" ref="O221:O226" si="299">((N221/N220)-1)*100</f>
        <v>-13.292111460946177</v>
      </c>
      <c r="P221" s="116">
        <f t="shared" ref="P221:P226" si="300">((N221/N209)-1)*100</f>
        <v>9.4332485920209699</v>
      </c>
      <c r="Q221" s="122">
        <f>SUM($D$210:D221)</f>
        <v>2051.4098928399999</v>
      </c>
      <c r="R221" s="119">
        <f t="shared" si="287"/>
        <v>-18.821972918900709</v>
      </c>
      <c r="S221" s="133">
        <f>SUM(G$210:G221)</f>
        <v>6054.5201071600004</v>
      </c>
      <c r="T221" s="116">
        <f t="shared" si="288"/>
        <v>2.4424138933966777</v>
      </c>
      <c r="U221" s="122">
        <f>SUM($K$210:K221)</f>
        <v>27.571372610000001</v>
      </c>
      <c r="V221" s="119">
        <f t="shared" si="289"/>
        <v>114.14101704278265</v>
      </c>
      <c r="W221" s="78">
        <f>SUM($N$210:N221)</f>
        <v>4441.64862739</v>
      </c>
      <c r="X221" s="115">
        <f t="shared" si="290"/>
        <v>-1.9381235060513702</v>
      </c>
      <c r="Y221"/>
      <c r="Z221" s="406"/>
    </row>
    <row r="222" spans="1:28" s="104" customFormat="1" ht="12" customHeight="1">
      <c r="A222" s="671">
        <v>2018</v>
      </c>
      <c r="B222" s="124" t="s">
        <v>21</v>
      </c>
      <c r="C222" s="110">
        <f>datos!D356</f>
        <v>701.7</v>
      </c>
      <c r="D222" s="108">
        <v>163.60525597</v>
      </c>
      <c r="E222" s="106">
        <f t="shared" si="291"/>
        <v>-12.049537245750352</v>
      </c>
      <c r="F222" s="107">
        <f t="shared" si="292"/>
        <v>-14.95950553652805</v>
      </c>
      <c r="G222" s="108">
        <f t="shared" si="293"/>
        <v>538.09474403000002</v>
      </c>
      <c r="H222" s="108">
        <f t="shared" si="294"/>
        <v>34.154686318550965</v>
      </c>
      <c r="I222" s="109">
        <f t="shared" si="295"/>
        <v>13.903004541038655</v>
      </c>
      <c r="J222" s="110">
        <f>datos!G356</f>
        <v>386.99</v>
      </c>
      <c r="K222" s="108">
        <v>10.664306829999999</v>
      </c>
      <c r="L222" s="106">
        <f t="shared" si="296"/>
        <v>39.055327818875504</v>
      </c>
      <c r="M222" s="107">
        <f t="shared" si="297"/>
        <v>1034.0668736293342</v>
      </c>
      <c r="N222" s="108">
        <f t="shared" si="298"/>
        <v>376.32569317000002</v>
      </c>
      <c r="O222" s="108">
        <f t="shared" si="299"/>
        <v>12.65519867373175</v>
      </c>
      <c r="P222" s="107">
        <f t="shared" si="300"/>
        <v>-0.41122808796901777</v>
      </c>
      <c r="Q222" s="113">
        <f>SUM($D$222:D222)</f>
        <v>163.60525597</v>
      </c>
      <c r="R222" s="110">
        <f t="shared" ref="R222:R227" si="301">((Q222/Q210)-1)*100</f>
        <v>-14.95950553652805</v>
      </c>
      <c r="S222" s="132">
        <f>SUM(G$222:G222)</f>
        <v>538.09474403000002</v>
      </c>
      <c r="T222" s="107">
        <f t="shared" ref="T222:T227" si="302">((S222/S210)-1)*100</f>
        <v>13.903004541038655</v>
      </c>
      <c r="U222" s="113">
        <f>SUM($K$222:K222)</f>
        <v>10.664306829999999</v>
      </c>
      <c r="V222" s="110">
        <f t="shared" ref="V222:V227" si="303">((U222/U210)-1)*100</f>
        <v>1034.0668736293342</v>
      </c>
      <c r="W222" s="59">
        <f>SUM($N$222:N222)</f>
        <v>376.32569317000002</v>
      </c>
      <c r="X222" s="106">
        <f t="shared" ref="X222:X227" si="304">((W222/W210)-1)*100</f>
        <v>-0.41122808796901777</v>
      </c>
      <c r="Y222"/>
      <c r="Z222" s="406"/>
    </row>
    <row r="223" spans="1:28" s="104" customFormat="1" ht="12" customHeight="1">
      <c r="A223" s="674"/>
      <c r="B223" s="124" t="s">
        <v>22</v>
      </c>
      <c r="C223" s="110">
        <f>datos!D357</f>
        <v>782.66</v>
      </c>
      <c r="D223" s="108">
        <v>265.18721113999999</v>
      </c>
      <c r="E223" s="106">
        <f t="shared" si="291"/>
        <v>62.089664887433017</v>
      </c>
      <c r="F223" s="107">
        <f t="shared" si="292"/>
        <v>13.400857544883383</v>
      </c>
      <c r="G223" s="108">
        <f t="shared" si="293"/>
        <v>517.47278886000004</v>
      </c>
      <c r="H223" s="108">
        <f t="shared" si="294"/>
        <v>-3.8324022672204805</v>
      </c>
      <c r="I223" s="109">
        <f t="shared" si="295"/>
        <v>9.7432012858346351</v>
      </c>
      <c r="J223" s="110">
        <f>datos!G357</f>
        <v>417.36</v>
      </c>
      <c r="K223" s="108">
        <v>15.2820511</v>
      </c>
      <c r="L223" s="106">
        <f t="shared" si="296"/>
        <v>43.300932199453612</v>
      </c>
      <c r="M223" s="107">
        <f t="shared" si="297"/>
        <v>1257.320881360693</v>
      </c>
      <c r="N223" s="108">
        <f t="shared" si="298"/>
        <v>402.07794890000002</v>
      </c>
      <c r="O223" s="108">
        <f t="shared" si="299"/>
        <v>6.8430766746417016</v>
      </c>
      <c r="P223" s="107">
        <f t="shared" si="300"/>
        <v>1.8681962123015206</v>
      </c>
      <c r="Q223" s="113">
        <f>SUM($D$222:D223)</f>
        <v>428.79246710999996</v>
      </c>
      <c r="R223" s="110">
        <f t="shared" si="301"/>
        <v>0.60012994083582516</v>
      </c>
      <c r="S223" s="132">
        <f>SUM(G$222:G223)</f>
        <v>1055.5675328900002</v>
      </c>
      <c r="T223" s="107">
        <f t="shared" si="302"/>
        <v>11.825051323992586</v>
      </c>
      <c r="U223" s="113">
        <f>SUM($K$222:K223)</f>
        <v>25.946357929999998</v>
      </c>
      <c r="V223" s="110">
        <f t="shared" si="303"/>
        <v>1155.7173676765667</v>
      </c>
      <c r="W223" s="59">
        <f>SUM($N$222:N223)</f>
        <v>778.40364207000005</v>
      </c>
      <c r="X223" s="106">
        <f t="shared" si="304"/>
        <v>0.75330343392314703</v>
      </c>
      <c r="Y223"/>
      <c r="Z223" s="406"/>
    </row>
    <row r="224" spans="1:28" s="104" customFormat="1" ht="12" customHeight="1">
      <c r="A224" s="674"/>
      <c r="B224" s="127" t="s">
        <v>23</v>
      </c>
      <c r="C224" s="119">
        <f>datos!D358</f>
        <v>809.92</v>
      </c>
      <c r="D224" s="117">
        <v>265.13577959999998</v>
      </c>
      <c r="E224" s="115">
        <f t="shared" si="291"/>
        <v>-1.9394426970631429E-2</v>
      </c>
      <c r="F224" s="116">
        <f t="shared" si="292"/>
        <v>0.68374264723463085</v>
      </c>
      <c r="G224" s="117">
        <f t="shared" si="293"/>
        <v>544.78422039999998</v>
      </c>
      <c r="H224" s="117">
        <f t="shared" si="294"/>
        <v>5.2778488314656036</v>
      </c>
      <c r="I224" s="118">
        <f t="shared" si="295"/>
        <v>2.0587434610794819</v>
      </c>
      <c r="J224" s="119">
        <f>datos!G358</f>
        <v>446.3</v>
      </c>
      <c r="K224" s="117">
        <v>16.851252689999999</v>
      </c>
      <c r="L224" s="115">
        <f t="shared" si="296"/>
        <v>10.268265560242762</v>
      </c>
      <c r="M224" s="116">
        <f t="shared" si="297"/>
        <v>1187.1675959198551</v>
      </c>
      <c r="N224" s="117">
        <f t="shared" si="298"/>
        <v>429.44874730999999</v>
      </c>
      <c r="O224" s="117">
        <f t="shared" si="299"/>
        <v>6.8073363597483283</v>
      </c>
      <c r="P224" s="116">
        <f t="shared" si="300"/>
        <v>-1.5230954473704039</v>
      </c>
      <c r="Q224" s="122">
        <f>SUM($D$222:D224)</f>
        <v>693.92824670999994</v>
      </c>
      <c r="R224" s="119">
        <f t="shared" si="301"/>
        <v>0.63206024584978593</v>
      </c>
      <c r="S224" s="133">
        <f>SUM(G$222:G224)</f>
        <v>1600.35175329</v>
      </c>
      <c r="T224" s="116">
        <f t="shared" si="302"/>
        <v>8.2972297585680366</v>
      </c>
      <c r="U224" s="122">
        <f>SUM($K$222:K224)</f>
        <v>42.79761062</v>
      </c>
      <c r="V224" s="119">
        <f t="shared" si="303"/>
        <v>1167.9154529883067</v>
      </c>
      <c r="W224" s="78">
        <f>SUM($N$222:N224)</f>
        <v>1207.85238938</v>
      </c>
      <c r="X224" s="115">
        <f t="shared" si="304"/>
        <v>-6.8023245549575506E-2</v>
      </c>
      <c r="Y224"/>
      <c r="Z224" s="406"/>
    </row>
    <row r="225" spans="1:27" s="104" customFormat="1" ht="12" customHeight="1">
      <c r="A225" s="674"/>
      <c r="B225" s="124" t="s">
        <v>24</v>
      </c>
      <c r="C225" s="110">
        <f>datos!D359</f>
        <v>784.93</v>
      </c>
      <c r="D225" s="108">
        <v>249.80943177</v>
      </c>
      <c r="E225" s="106">
        <f t="shared" si="291"/>
        <v>-5.7805656607803897</v>
      </c>
      <c r="F225" s="107">
        <f t="shared" si="292"/>
        <v>20.743863045436186</v>
      </c>
      <c r="G225" s="108">
        <f t="shared" si="293"/>
        <v>535.12056822999989</v>
      </c>
      <c r="H225" s="108">
        <f t="shared" si="294"/>
        <v>-1.7738495000653054</v>
      </c>
      <c r="I225" s="109">
        <f t="shared" si="295"/>
        <v>25.562701127243592</v>
      </c>
      <c r="J225" s="110">
        <f>datos!G359</f>
        <v>437.98</v>
      </c>
      <c r="K225" s="108">
        <v>21.637656939999999</v>
      </c>
      <c r="L225" s="106">
        <f t="shared" si="296"/>
        <v>28.40384829574354</v>
      </c>
      <c r="M225" s="107">
        <f t="shared" si="297"/>
        <v>2084.9782935656872</v>
      </c>
      <c r="N225" s="108">
        <f t="shared" si="298"/>
        <v>416.34234306000002</v>
      </c>
      <c r="O225" s="108">
        <f t="shared" si="299"/>
        <v>-3.0519134895832023</v>
      </c>
      <c r="P225" s="107">
        <f t="shared" si="300"/>
        <v>7.771447852323532</v>
      </c>
      <c r="Q225" s="113">
        <f>SUM($D$222:D225)</f>
        <v>943.73767847999989</v>
      </c>
      <c r="R225" s="110">
        <f t="shared" si="301"/>
        <v>5.2736097573280238</v>
      </c>
      <c r="S225" s="132">
        <f>SUM(G$222:G225)</f>
        <v>2135.4723215200002</v>
      </c>
      <c r="T225" s="107">
        <f t="shared" si="302"/>
        <v>12.161977433461857</v>
      </c>
      <c r="U225" s="113">
        <f>SUM($K$222:K225)</f>
        <v>64.43526756</v>
      </c>
      <c r="V225" s="110">
        <f t="shared" si="303"/>
        <v>1375.9359195836396</v>
      </c>
      <c r="W225" s="59">
        <f>SUM($N$222:N225)</f>
        <v>1624.1947324400001</v>
      </c>
      <c r="X225" s="106">
        <f t="shared" si="304"/>
        <v>1.830756098827524</v>
      </c>
      <c r="Y225"/>
      <c r="Z225" s="406"/>
    </row>
    <row r="226" spans="1:27" s="104" customFormat="1" ht="12" customHeight="1">
      <c r="A226" s="674"/>
      <c r="B226" s="124" t="s">
        <v>25</v>
      </c>
      <c r="C226" s="110">
        <f>datos!D360</f>
        <v>891.32</v>
      </c>
      <c r="D226" s="108">
        <v>281.56769976999999</v>
      </c>
      <c r="E226" s="106">
        <f t="shared" si="291"/>
        <v>12.712997974087648</v>
      </c>
      <c r="F226" s="107">
        <f t="shared" si="292"/>
        <v>9.7508816281958843</v>
      </c>
      <c r="G226" s="108">
        <f t="shared" si="293"/>
        <v>609.75230023000006</v>
      </c>
      <c r="H226" s="108">
        <f t="shared" si="294"/>
        <v>13.946713400842924</v>
      </c>
      <c r="I226" s="109">
        <f t="shared" si="295"/>
        <v>20.469088261340552</v>
      </c>
      <c r="J226" s="110">
        <f>datos!G360</f>
        <v>462.29</v>
      </c>
      <c r="K226" s="108">
        <v>19.14176144</v>
      </c>
      <c r="L226" s="106">
        <f t="shared" si="296"/>
        <v>-11.534961973567547</v>
      </c>
      <c r="M226" s="107">
        <f t="shared" si="297"/>
        <v>1433.0178650463597</v>
      </c>
      <c r="N226" s="108">
        <f t="shared" si="298"/>
        <v>443.14823856000004</v>
      </c>
      <c r="O226" s="108">
        <f t="shared" si="299"/>
        <v>6.438426440842937</v>
      </c>
      <c r="P226" s="107">
        <f t="shared" si="300"/>
        <v>-2.1880322433501687</v>
      </c>
      <c r="Q226" s="113">
        <f>SUM($D$222:D226)</f>
        <v>1225.3053782499999</v>
      </c>
      <c r="R226" s="110">
        <f t="shared" si="301"/>
        <v>6.2698266791668233</v>
      </c>
      <c r="S226" s="132">
        <f>SUM(G$222:G226)</f>
        <v>2745.2246217500001</v>
      </c>
      <c r="T226" s="107">
        <f t="shared" si="302"/>
        <v>13.90658917285239</v>
      </c>
      <c r="U226" s="113">
        <f>SUM($K$222:K226)</f>
        <v>83.577028999999996</v>
      </c>
      <c r="V226" s="110">
        <f t="shared" si="303"/>
        <v>1388.6309446744108</v>
      </c>
      <c r="W226" s="59">
        <f>SUM($N$222:N226)</f>
        <v>2067.342971</v>
      </c>
      <c r="X226" s="106">
        <f t="shared" si="304"/>
        <v>0.94173838777595886</v>
      </c>
      <c r="Y226"/>
      <c r="Z226" s="406"/>
    </row>
    <row r="227" spans="1:27" s="104" customFormat="1" ht="12" customHeight="1">
      <c r="A227" s="674"/>
      <c r="B227" s="127" t="s">
        <v>26</v>
      </c>
      <c r="C227" s="119">
        <f>datos!D361</f>
        <v>855.71</v>
      </c>
      <c r="D227" s="117">
        <v>275.11597574000001</v>
      </c>
      <c r="E227" s="115">
        <f t="shared" ref="E227:E232" si="305">((D227/D226)-1)*100</f>
        <v>-2.291358005648414</v>
      </c>
      <c r="F227" s="116">
        <f t="shared" ref="F227:F232" si="306">((D227/D215)-1)*100</f>
        <v>29.358400930299354</v>
      </c>
      <c r="G227" s="117">
        <f t="shared" ref="G227:G232" si="307">C227-D227</f>
        <v>580.59402425999997</v>
      </c>
      <c r="H227" s="117">
        <f t="shared" ref="H227:H232" si="308">((G227/G226)-1)*100</f>
        <v>-4.7819870394915309</v>
      </c>
      <c r="I227" s="118">
        <f t="shared" ref="I227:I232" si="309">((G227/G215)-1)*100</f>
        <v>-8.3965910818382667</v>
      </c>
      <c r="J227" s="119">
        <f>datos!G361</f>
        <v>465.61</v>
      </c>
      <c r="K227" s="117">
        <v>1.52641684</v>
      </c>
      <c r="L227" s="115">
        <f t="shared" ref="L227:L232" si="310">((K227/K226)-1)*100</f>
        <v>-92.025724253305711</v>
      </c>
      <c r="M227" s="116">
        <f t="shared" ref="M227:M232" si="311">((K227/K215)-1)*100</f>
        <v>30.864787481967817</v>
      </c>
      <c r="N227" s="117">
        <f t="shared" ref="N227:N232" si="312">J227-K227</f>
        <v>464.08358315999999</v>
      </c>
      <c r="O227" s="117">
        <f t="shared" ref="O227:O232" si="313">((N227/N226)-1)*100</f>
        <v>4.7242305798233186</v>
      </c>
      <c r="P227" s="116">
        <f t="shared" ref="P227:P232" si="314">((N227/N215)-1)*100</f>
        <v>23.006563900683609</v>
      </c>
      <c r="Q227" s="122">
        <f>SUM($D$222:D227)</f>
        <v>1500.4213539899999</v>
      </c>
      <c r="R227" s="119">
        <f t="shared" si="301"/>
        <v>9.8653815367857334</v>
      </c>
      <c r="S227" s="133">
        <f>SUM(G$222:G227)</f>
        <v>3325.8186460100001</v>
      </c>
      <c r="T227" s="116">
        <f t="shared" si="302"/>
        <v>9.2625026730290383</v>
      </c>
      <c r="U227" s="122">
        <f>SUM($K$222:K227)</f>
        <v>85.103445839999992</v>
      </c>
      <c r="V227" s="119">
        <f t="shared" si="303"/>
        <v>1155.07185694485</v>
      </c>
      <c r="W227" s="78">
        <f>SUM($N$222:N227)</f>
        <v>2531.4265541599998</v>
      </c>
      <c r="X227" s="115">
        <f t="shared" si="304"/>
        <v>4.3741228176949809</v>
      </c>
      <c r="Y227"/>
      <c r="Z227" s="406"/>
    </row>
    <row r="228" spans="1:27" s="104" customFormat="1" ht="12" customHeight="1">
      <c r="A228" s="674"/>
      <c r="B228" s="124" t="s">
        <v>27</v>
      </c>
      <c r="C228" s="110">
        <f>datos!D362</f>
        <v>620.42999999999995</v>
      </c>
      <c r="D228" s="108">
        <v>52.070518870000001</v>
      </c>
      <c r="E228" s="106">
        <f t="shared" si="305"/>
        <v>-81.073247843953069</v>
      </c>
      <c r="F228" s="107">
        <f t="shared" si="306"/>
        <v>633.04566211790302</v>
      </c>
      <c r="G228" s="108">
        <f t="shared" si="307"/>
        <v>568.35948112999995</v>
      </c>
      <c r="H228" s="108">
        <f t="shared" si="308"/>
        <v>-2.1072457894470431</v>
      </c>
      <c r="I228" s="109">
        <f t="shared" si="309"/>
        <v>13.291985550813079</v>
      </c>
      <c r="J228" s="110">
        <f>datos!G362</f>
        <v>348.92</v>
      </c>
      <c r="K228" s="108">
        <v>1.24229597</v>
      </c>
      <c r="L228" s="106">
        <f t="shared" si="310"/>
        <v>-18.613583298779645</v>
      </c>
      <c r="M228" s="107">
        <f t="shared" si="311"/>
        <v>-10.045811905725587</v>
      </c>
      <c r="N228" s="108">
        <f t="shared" si="312"/>
        <v>347.67770403000003</v>
      </c>
      <c r="O228" s="108">
        <f t="shared" si="313"/>
        <v>-25.082955604113067</v>
      </c>
      <c r="P228" s="107">
        <f t="shared" si="314"/>
        <v>25.109390049017421</v>
      </c>
      <c r="Q228" s="113">
        <f>SUM($D$222:D228)</f>
        <v>1552.4918728600001</v>
      </c>
      <c r="R228" s="110">
        <f t="shared" ref="R228:R237" si="315">((Q228/Q216)-1)*100</f>
        <v>13.089932071163757</v>
      </c>
      <c r="S228" s="132">
        <f>SUM(G$222:G228)</f>
        <v>3894.17812714</v>
      </c>
      <c r="T228" s="107">
        <f t="shared" ref="T228:T235" si="316">((S228/S216)-1)*100</f>
        <v>9.8326523649395767</v>
      </c>
      <c r="U228" s="113">
        <f>SUM($K$222:K228)</f>
        <v>86.345741809999993</v>
      </c>
      <c r="V228" s="110">
        <f t="shared" ref="V228:V235" si="317">((U228/U216)-1)*100</f>
        <v>957.92592821481946</v>
      </c>
      <c r="W228" s="59">
        <f>SUM($N$222:N228)</f>
        <v>2879.1042581899997</v>
      </c>
      <c r="X228" s="106">
        <f t="shared" ref="X228:X235" si="318">((W228/W216)-1)*100</f>
        <v>6.505754930954355</v>
      </c>
      <c r="Y228"/>
      <c r="Z228" s="406"/>
    </row>
    <row r="229" spans="1:27" s="104" customFormat="1" ht="12" customHeight="1">
      <c r="A229" s="674"/>
      <c r="B229" s="124" t="s">
        <v>28</v>
      </c>
      <c r="C229" s="110">
        <f>datos!D363</f>
        <v>672.28</v>
      </c>
      <c r="D229" s="108">
        <v>189.31294387</v>
      </c>
      <c r="E229" s="106">
        <f t="shared" si="305"/>
        <v>263.57030423038685</v>
      </c>
      <c r="F229" s="107">
        <f t="shared" si="306"/>
        <v>625.06212475705343</v>
      </c>
      <c r="G229" s="108">
        <f t="shared" si="307"/>
        <v>482.96705612999995</v>
      </c>
      <c r="H229" s="108">
        <f t="shared" si="308"/>
        <v>-15.024368878341686</v>
      </c>
      <c r="I229" s="109">
        <f t="shared" si="309"/>
        <v>1.3550497425162344</v>
      </c>
      <c r="J229" s="110">
        <f>datos!G363</f>
        <v>345.73</v>
      </c>
      <c r="K229" s="108">
        <v>1.62914062</v>
      </c>
      <c r="L229" s="106">
        <f t="shared" si="310"/>
        <v>31.139491662361273</v>
      </c>
      <c r="M229" s="107">
        <f t="shared" si="311"/>
        <v>38.218439366501066</v>
      </c>
      <c r="N229" s="108">
        <f t="shared" si="312"/>
        <v>344.10085938000003</v>
      </c>
      <c r="O229" s="108">
        <f t="shared" si="313"/>
        <v>-1.0287817160951396</v>
      </c>
      <c r="P229" s="107">
        <f t="shared" si="314"/>
        <v>37.89886052289264</v>
      </c>
      <c r="Q229" s="113">
        <f>SUM($D$222:D229)</f>
        <v>1741.8048167300001</v>
      </c>
      <c r="R229" s="110">
        <f t="shared" si="315"/>
        <v>24.512108923313967</v>
      </c>
      <c r="S229" s="132">
        <f>SUM(G$222:G229)</f>
        <v>4377.1451832700004</v>
      </c>
      <c r="T229" s="107">
        <f t="shared" si="316"/>
        <v>8.8282771783486425</v>
      </c>
      <c r="U229" s="113">
        <f>SUM($K$222:K229)</f>
        <v>87.974882429999994</v>
      </c>
      <c r="V229" s="110">
        <f t="shared" si="317"/>
        <v>841.8682751920453</v>
      </c>
      <c r="W229" s="59">
        <f>SUM($N$222:N229)</f>
        <v>3223.2051175699999</v>
      </c>
      <c r="X229" s="106">
        <f t="shared" si="318"/>
        <v>9.1587094773647451</v>
      </c>
      <c r="Y229"/>
      <c r="Z229" s="406"/>
    </row>
    <row r="230" spans="1:27" s="104" customFormat="1" ht="12" customHeight="1">
      <c r="A230" s="674"/>
      <c r="B230" s="127" t="s">
        <v>29</v>
      </c>
      <c r="C230" s="119">
        <f>datos!D364</f>
        <v>652.89</v>
      </c>
      <c r="D230" s="117">
        <v>150.02483989000001</v>
      </c>
      <c r="E230" s="115">
        <f t="shared" si="305"/>
        <v>-20.752994051467965</v>
      </c>
      <c r="F230" s="116">
        <f t="shared" si="306"/>
        <v>90.443562467457326</v>
      </c>
      <c r="G230" s="117">
        <f t="shared" si="307"/>
        <v>502.86516010999998</v>
      </c>
      <c r="H230" s="117">
        <f t="shared" si="308"/>
        <v>4.1199712749442785</v>
      </c>
      <c r="I230" s="118">
        <f t="shared" si="309"/>
        <v>-1.6291884251920075</v>
      </c>
      <c r="J230" s="119">
        <f>datos!G364</f>
        <v>399.52</v>
      </c>
      <c r="K230" s="117">
        <v>1.33626548</v>
      </c>
      <c r="L230" s="115">
        <f t="shared" si="310"/>
        <v>-17.977278106293859</v>
      </c>
      <c r="M230" s="116">
        <f t="shared" si="311"/>
        <v>24.666356810413159</v>
      </c>
      <c r="N230" s="117">
        <f t="shared" si="312"/>
        <v>398.18373451999997</v>
      </c>
      <c r="O230" s="117">
        <f t="shared" si="313"/>
        <v>15.717157823274942</v>
      </c>
      <c r="P230" s="116">
        <f t="shared" si="314"/>
        <v>5.0289359834822855</v>
      </c>
      <c r="Q230" s="122">
        <f>SUM($D$222:D230)</f>
        <v>1891.8296566200002</v>
      </c>
      <c r="R230" s="119">
        <f t="shared" si="315"/>
        <v>28.026976649752378</v>
      </c>
      <c r="S230" s="133">
        <f>SUM(G$222:G230)</f>
        <v>4880.0103433800004</v>
      </c>
      <c r="T230" s="116">
        <f t="shared" si="316"/>
        <v>7.6490400169832551</v>
      </c>
      <c r="U230" s="122">
        <f>SUM($K$222:K230)</f>
        <v>89.311147909999988</v>
      </c>
      <c r="V230" s="119">
        <f t="shared" si="317"/>
        <v>757.74337539119983</v>
      </c>
      <c r="W230" s="78">
        <f>SUM($N$222:N230)</f>
        <v>3621.38885209</v>
      </c>
      <c r="X230" s="115">
        <f t="shared" si="318"/>
        <v>8.6888040814750322</v>
      </c>
      <c r="Y230"/>
      <c r="Z230" s="406"/>
    </row>
    <row r="231" spans="1:27" s="104" customFormat="1" ht="12" customHeight="1">
      <c r="A231" s="674"/>
      <c r="B231" s="124" t="s">
        <v>30</v>
      </c>
      <c r="C231" s="110">
        <f>datos!D365</f>
        <v>853.19</v>
      </c>
      <c r="D231" s="108">
        <v>214.91813112</v>
      </c>
      <c r="E231" s="106">
        <f t="shared" si="305"/>
        <v>43.255031151894926</v>
      </c>
      <c r="F231" s="107">
        <f t="shared" si="306"/>
        <v>38.307256465400386</v>
      </c>
      <c r="G231" s="108">
        <f t="shared" si="307"/>
        <v>638.27186888000006</v>
      </c>
      <c r="H231" s="108">
        <f t="shared" si="308"/>
        <v>26.927041185430369</v>
      </c>
      <c r="I231" s="109">
        <f t="shared" si="309"/>
        <v>7.4082959937121107</v>
      </c>
      <c r="J231" s="110">
        <f>datos!G365</f>
        <v>435.65</v>
      </c>
      <c r="K231" s="108">
        <v>1.2665014699999999</v>
      </c>
      <c r="L231" s="106">
        <f t="shared" si="310"/>
        <v>-5.2208195934239088</v>
      </c>
      <c r="M231" s="107">
        <f t="shared" si="311"/>
        <v>-51.475282644943675</v>
      </c>
      <c r="N231" s="108">
        <f t="shared" si="312"/>
        <v>434.38349853</v>
      </c>
      <c r="O231" s="108">
        <f t="shared" si="313"/>
        <v>9.0912211805029841</v>
      </c>
      <c r="P231" s="107">
        <f t="shared" si="314"/>
        <v>11.252020254005446</v>
      </c>
      <c r="Q231" s="113">
        <f>SUM($D$222:D231)</f>
        <v>2106.7477877400001</v>
      </c>
      <c r="R231" s="110">
        <f t="shared" si="315"/>
        <v>29.005176552976074</v>
      </c>
      <c r="S231" s="132">
        <f>SUM(G$222:G231)</f>
        <v>5518.282212260001</v>
      </c>
      <c r="T231" s="107">
        <f t="shared" si="316"/>
        <v>7.6211391904515535</v>
      </c>
      <c r="U231" s="113">
        <f>SUM($K$222:K231)</f>
        <v>90.577649379999983</v>
      </c>
      <c r="V231" s="110">
        <f t="shared" si="317"/>
        <v>595.55521838997527</v>
      </c>
      <c r="W231" s="59">
        <f>SUM($N$222:N231)</f>
        <v>4055.77235062</v>
      </c>
      <c r="X231" s="106">
        <f t="shared" si="318"/>
        <v>8.9576694600884466</v>
      </c>
      <c r="Y231"/>
      <c r="Z231" s="406"/>
    </row>
    <row r="232" spans="1:27" s="104" customFormat="1" ht="12" customHeight="1">
      <c r="A232" s="674"/>
      <c r="B232" s="124" t="s">
        <v>31</v>
      </c>
      <c r="C232" s="110">
        <f>datos!D366</f>
        <v>911.02</v>
      </c>
      <c r="D232" s="108">
        <v>308.51895815</v>
      </c>
      <c r="E232" s="106">
        <f t="shared" si="305"/>
        <v>43.551852299393843</v>
      </c>
      <c r="F232" s="107">
        <f t="shared" si="306"/>
        <v>32.800380541886057</v>
      </c>
      <c r="G232" s="108">
        <f t="shared" si="307"/>
        <v>602.50104184999998</v>
      </c>
      <c r="H232" s="108">
        <f t="shared" si="308"/>
        <v>-5.6043245479028396</v>
      </c>
      <c r="I232" s="109">
        <f t="shared" si="309"/>
        <v>14.563053040620133</v>
      </c>
      <c r="J232" s="110">
        <f>datos!G366</f>
        <v>378.96</v>
      </c>
      <c r="K232" s="108">
        <v>1.27514488</v>
      </c>
      <c r="L232" s="106">
        <f t="shared" si="310"/>
        <v>0.68246347949363351</v>
      </c>
      <c r="M232" s="107">
        <f t="shared" si="311"/>
        <v>-81.465674933147895</v>
      </c>
      <c r="N232" s="108">
        <f t="shared" si="312"/>
        <v>377.68485511999995</v>
      </c>
      <c r="O232" s="108">
        <f t="shared" si="313"/>
        <v>-13.052669726606625</v>
      </c>
      <c r="P232" s="107">
        <f t="shared" si="314"/>
        <v>-1.9662651533946307</v>
      </c>
      <c r="Q232" s="113">
        <f>SUM($D$222:D232)</f>
        <v>2415.26674589</v>
      </c>
      <c r="R232" s="110">
        <f t="shared" si="315"/>
        <v>29.477835615782855</v>
      </c>
      <c r="S232" s="132">
        <f>SUM(G$222:G232)</f>
        <v>6120.7832541100006</v>
      </c>
      <c r="T232" s="107">
        <f t="shared" si="316"/>
        <v>8.2669141501196854</v>
      </c>
      <c r="U232" s="113">
        <f>SUM($K$222:K232)</f>
        <v>91.852794259999982</v>
      </c>
      <c r="V232" s="110">
        <f t="shared" si="317"/>
        <v>361.51936915130693</v>
      </c>
      <c r="W232" s="59">
        <f>SUM($N$222:N232)</f>
        <v>4433.4572057400001</v>
      </c>
      <c r="X232" s="106">
        <f t="shared" si="318"/>
        <v>7.9330910322447545</v>
      </c>
      <c r="Y232"/>
      <c r="Z232" s="406"/>
    </row>
    <row r="233" spans="1:27" s="104" customFormat="1" ht="12" customHeight="1">
      <c r="A233" s="675"/>
      <c r="B233" s="127" t="s">
        <v>32</v>
      </c>
      <c r="C233" s="119">
        <f>datos!D367</f>
        <v>609.23</v>
      </c>
      <c r="D233" s="117">
        <v>140.23418605000001</v>
      </c>
      <c r="E233" s="115">
        <f t="shared" ref="E233:E238" si="319">((D233/D232)-1)*100</f>
        <v>-54.546006867487542</v>
      </c>
      <c r="F233" s="116">
        <f t="shared" ref="F233:F238" si="320">((D233/D221)-1)*100</f>
        <v>-24.613292623528903</v>
      </c>
      <c r="G233" s="117">
        <f t="shared" ref="G233:G238" si="321">C233-D233</f>
        <v>468.99581395000001</v>
      </c>
      <c r="H233" s="117">
        <f t="shared" ref="H233:H238" si="322">((G233/G232)-1)*100</f>
        <v>-22.158505733046972</v>
      </c>
      <c r="I233" s="118">
        <f t="shared" ref="I233:I238" si="323">((G233/G221)-1)*100</f>
        <v>16.927338546291249</v>
      </c>
      <c r="J233" s="119">
        <f>datos!G367</f>
        <v>330.47</v>
      </c>
      <c r="K233" s="117">
        <v>1.188855</v>
      </c>
      <c r="L233" s="115">
        <f t="shared" ref="L233:L238" si="324">((K233/K232)-1)*100</f>
        <v>-6.7670647746317254</v>
      </c>
      <c r="M233" s="116">
        <f t="shared" ref="M233:M238" si="325">((K233/K221)-1)*100</f>
        <v>-84.49813716077135</v>
      </c>
      <c r="N233" s="117">
        <f t="shared" ref="N233:N238" si="326">J233-K233</f>
        <v>329.28114500000004</v>
      </c>
      <c r="O233" s="117">
        <f t="shared" ref="O233:O238" si="327">((N233/N232)-1)*100</f>
        <v>-12.815899145498122</v>
      </c>
      <c r="P233" s="116">
        <f t="shared" ref="P233:P238" si="328">((N233/N221)-1)*100</f>
        <v>-1.4278496453028366</v>
      </c>
      <c r="Q233" s="122">
        <f>SUM($D$222:D233)</f>
        <v>2555.5009319400001</v>
      </c>
      <c r="R233" s="119">
        <f t="shared" si="315"/>
        <v>24.572906704770237</v>
      </c>
      <c r="S233" s="133">
        <f>SUM(G$222:G233)</f>
        <v>6589.779068060001</v>
      </c>
      <c r="T233" s="116">
        <f t="shared" si="316"/>
        <v>8.8406504797466923</v>
      </c>
      <c r="U233" s="122">
        <f>SUM($K$222:K233)</f>
        <v>93.041649259999986</v>
      </c>
      <c r="V233" s="119">
        <f t="shared" si="317"/>
        <v>237.45744390779527</v>
      </c>
      <c r="W233" s="78">
        <f>SUM($N$222:N233)</f>
        <v>4762.73835074</v>
      </c>
      <c r="X233" s="115">
        <f t="shared" si="318"/>
        <v>7.2290662834056496</v>
      </c>
      <c r="Y233"/>
      <c r="Z233" s="406"/>
    </row>
    <row r="234" spans="1:27" s="104" customFormat="1" ht="12" customHeight="1">
      <c r="A234" s="370">
        <v>2019</v>
      </c>
      <c r="B234" s="383" t="s">
        <v>21</v>
      </c>
      <c r="C234" s="100">
        <v>834.66</v>
      </c>
      <c r="D234" s="98">
        <v>254.49</v>
      </c>
      <c r="E234" s="96">
        <f t="shared" si="319"/>
        <v>81.475007748297898</v>
      </c>
      <c r="F234" s="97">
        <f t="shared" si="320"/>
        <v>55.55123733107046</v>
      </c>
      <c r="G234" s="98">
        <f t="shared" si="321"/>
        <v>580.16999999999996</v>
      </c>
      <c r="H234" s="98">
        <f t="shared" si="322"/>
        <v>23.704728857527147</v>
      </c>
      <c r="I234" s="99">
        <f t="shared" si="323"/>
        <v>7.8193025367395474</v>
      </c>
      <c r="J234" s="100">
        <f>datos!G368</f>
        <v>415.3</v>
      </c>
      <c r="K234" s="98">
        <v>1.1299999999999999</v>
      </c>
      <c r="L234" s="96">
        <f t="shared" si="324"/>
        <v>-4.9505616748888759</v>
      </c>
      <c r="M234" s="97">
        <f t="shared" si="325"/>
        <v>-89.403905776405722</v>
      </c>
      <c r="N234" s="98">
        <f t="shared" si="326"/>
        <v>414.17</v>
      </c>
      <c r="O234" s="98">
        <f t="shared" si="327"/>
        <v>25.780053394797321</v>
      </c>
      <c r="P234" s="97">
        <f t="shared" si="328"/>
        <v>10.056264431805451</v>
      </c>
      <c r="Q234" s="103">
        <f>SUM($D$234:D234)</f>
        <v>254.49</v>
      </c>
      <c r="R234" s="100">
        <f t="shared" si="315"/>
        <v>55.55123733107046</v>
      </c>
      <c r="S234" s="131">
        <f>SUM(G$234:G234)</f>
        <v>580.16999999999996</v>
      </c>
      <c r="T234" s="97">
        <f t="shared" si="316"/>
        <v>7.8193025367395474</v>
      </c>
      <c r="U234" s="103">
        <f>SUM($K$234:K234)</f>
        <v>1.1299999999999999</v>
      </c>
      <c r="V234" s="100">
        <f t="shared" si="317"/>
        <v>-89.403905776405722</v>
      </c>
      <c r="W234" s="92">
        <f>SUM($N$234:N234)</f>
        <v>414.17</v>
      </c>
      <c r="X234" s="96">
        <f t="shared" si="318"/>
        <v>10.056264431805451</v>
      </c>
      <c r="Y234"/>
      <c r="Z234" s="430"/>
      <c r="AA234" s="406"/>
    </row>
    <row r="235" spans="1:27" s="104" customFormat="1" ht="12" customHeight="1">
      <c r="A235" s="371"/>
      <c r="B235" s="384" t="s">
        <v>22</v>
      </c>
      <c r="C235" s="110">
        <v>795.13</v>
      </c>
      <c r="D235" s="108">
        <v>260.95</v>
      </c>
      <c r="E235" s="106">
        <f t="shared" si="319"/>
        <v>2.5384101536406023</v>
      </c>
      <c r="F235" s="107">
        <f t="shared" si="320"/>
        <v>-1.5978188095062573</v>
      </c>
      <c r="G235" s="108">
        <f t="shared" si="321"/>
        <v>534.18000000000006</v>
      </c>
      <c r="H235" s="108">
        <f t="shared" si="322"/>
        <v>-7.9269869176275769</v>
      </c>
      <c r="I235" s="109">
        <f t="shared" si="323"/>
        <v>3.228616363926351</v>
      </c>
      <c r="J235" s="110">
        <f>datos!G369</f>
        <v>430.06</v>
      </c>
      <c r="K235" s="108">
        <v>1.46</v>
      </c>
      <c r="L235" s="106">
        <f t="shared" si="324"/>
        <v>29.20353982300885</v>
      </c>
      <c r="M235" s="107">
        <f t="shared" si="325"/>
        <v>-90.446308611021465</v>
      </c>
      <c r="N235" s="108">
        <f t="shared" si="326"/>
        <v>428.6</v>
      </c>
      <c r="O235" s="108">
        <f t="shared" si="327"/>
        <v>3.4840765869087686</v>
      </c>
      <c r="P235" s="107">
        <f t="shared" si="328"/>
        <v>6.5962461190818056</v>
      </c>
      <c r="Q235" s="113">
        <f>SUM($D$234:D235)</f>
        <v>515.44000000000005</v>
      </c>
      <c r="R235" s="110">
        <f t="shared" si="315"/>
        <v>20.207335607827282</v>
      </c>
      <c r="S235" s="132">
        <f>SUM(G$234:G235)</f>
        <v>1114.3499999999999</v>
      </c>
      <c r="T235" s="107">
        <f t="shared" si="316"/>
        <v>5.5688021162474843</v>
      </c>
      <c r="U235" s="113">
        <f>SUM($K$234:K235)</f>
        <v>2.59</v>
      </c>
      <c r="V235" s="110">
        <f t="shared" si="317"/>
        <v>-90.017866835154692</v>
      </c>
      <c r="W235" s="59">
        <f>SUM($N$234:N235)</f>
        <v>842.77</v>
      </c>
      <c r="X235" s="106">
        <f t="shared" si="318"/>
        <v>8.269020653453163</v>
      </c>
      <c r="Y235"/>
      <c r="Z235" s="430"/>
      <c r="AA235" s="406"/>
    </row>
    <row r="236" spans="1:27" s="104" customFormat="1" ht="12" customHeight="1">
      <c r="A236" s="371"/>
      <c r="B236" s="385" t="s">
        <v>23</v>
      </c>
      <c r="C236" s="119">
        <v>865.46</v>
      </c>
      <c r="D236" s="117">
        <v>277.63</v>
      </c>
      <c r="E236" s="115">
        <f t="shared" si="319"/>
        <v>6.3920291243533267</v>
      </c>
      <c r="F236" s="116">
        <f t="shared" si="320"/>
        <v>4.71238563835088</v>
      </c>
      <c r="G236" s="117">
        <f t="shared" si="321"/>
        <v>587.83000000000004</v>
      </c>
      <c r="H236" s="117">
        <f t="shared" si="322"/>
        <v>10.043431053203044</v>
      </c>
      <c r="I236" s="118">
        <f t="shared" si="323"/>
        <v>7.9014365666454811</v>
      </c>
      <c r="J236" s="119">
        <f>datos!G370</f>
        <v>433.45</v>
      </c>
      <c r="K236" s="117">
        <v>0.86</v>
      </c>
      <c r="L236" s="115">
        <f t="shared" si="324"/>
        <v>-41.095890410958901</v>
      </c>
      <c r="M236" s="116">
        <f t="shared" si="325"/>
        <v>-94.896521844276009</v>
      </c>
      <c r="N236" s="117">
        <f t="shared" si="326"/>
        <v>432.59</v>
      </c>
      <c r="O236" s="117">
        <f t="shared" si="327"/>
        <v>0.93093793747083264</v>
      </c>
      <c r="P236" s="116">
        <f t="shared" si="328"/>
        <v>0.73146160273520611</v>
      </c>
      <c r="Q236" s="122">
        <f>SUM($D$234:D236)</f>
        <v>793.07</v>
      </c>
      <c r="R236" s="119">
        <f t="shared" si="315"/>
        <v>14.287032378353736</v>
      </c>
      <c r="S236" s="133">
        <f>SUM(G$234:G236)</f>
        <v>1702.1799999999998</v>
      </c>
      <c r="T236" s="116">
        <f t="shared" ref="T236:T241" si="329">((S236/S224)-1)*100</f>
        <v>6.3628665698438835</v>
      </c>
      <c r="U236" s="122">
        <f>SUM($K$234:K236)</f>
        <v>3.4499999999999997</v>
      </c>
      <c r="V236" s="119">
        <f t="shared" ref="V236:V241" si="330">((U236/U224)-1)*100</f>
        <v>-91.938802306903185</v>
      </c>
      <c r="W236" s="78">
        <f>SUM($N$234:N236)</f>
        <v>1275.3599999999999</v>
      </c>
      <c r="X236" s="115">
        <f t="shared" ref="X236:X241" si="331">((W236/W224)-1)*100</f>
        <v>5.5890613135808787</v>
      </c>
      <c r="Y236"/>
      <c r="Z236" s="430"/>
      <c r="AA236" s="406"/>
    </row>
    <row r="237" spans="1:27" s="104" customFormat="1" ht="12" customHeight="1">
      <c r="A237" s="371"/>
      <c r="B237" s="384" t="s">
        <v>24</v>
      </c>
      <c r="C237" s="110">
        <v>869.5</v>
      </c>
      <c r="D237" s="108">
        <v>261.95999999999998</v>
      </c>
      <c r="E237" s="106">
        <f t="shared" si="319"/>
        <v>-5.6442027158448376</v>
      </c>
      <c r="F237" s="107">
        <f t="shared" si="320"/>
        <v>4.8639349378877927</v>
      </c>
      <c r="G237" s="108">
        <f t="shared" si="321"/>
        <v>607.54</v>
      </c>
      <c r="H237" s="108">
        <f t="shared" si="322"/>
        <v>3.3530102240443505</v>
      </c>
      <c r="I237" s="109">
        <f t="shared" si="323"/>
        <v>13.533292508179851</v>
      </c>
      <c r="J237" s="110">
        <f>datos!G371</f>
        <v>463.12</v>
      </c>
      <c r="K237" s="108">
        <v>1.1000000000000001</v>
      </c>
      <c r="L237" s="106">
        <f t="shared" si="324"/>
        <v>27.906976744186053</v>
      </c>
      <c r="M237" s="107">
        <f t="shared" si="325"/>
        <v>-94.916270264149958</v>
      </c>
      <c r="N237" s="108">
        <f t="shared" si="326"/>
        <v>462.02</v>
      </c>
      <c r="O237" s="108">
        <f t="shared" si="327"/>
        <v>6.8032085808733544</v>
      </c>
      <c r="P237" s="107">
        <f t="shared" si="328"/>
        <v>10.971177373956721</v>
      </c>
      <c r="Q237" s="113">
        <f>SUM($D$234:D237)</f>
        <v>1055.03</v>
      </c>
      <c r="R237" s="110">
        <f t="shared" si="315"/>
        <v>11.792717834393285</v>
      </c>
      <c r="S237" s="132">
        <f>SUM(G$234:G237)</f>
        <v>2309.7199999999998</v>
      </c>
      <c r="T237" s="107">
        <f t="shared" si="329"/>
        <v>8.1596786211666874</v>
      </c>
      <c r="U237" s="113">
        <f>SUM($K$234:K237)</f>
        <v>4.55</v>
      </c>
      <c r="V237" s="110">
        <f t="shared" si="330"/>
        <v>-92.938649636609043</v>
      </c>
      <c r="W237" s="59">
        <f>SUM($N$234:N237)</f>
        <v>1737.3799999999999</v>
      </c>
      <c r="X237" s="106">
        <f t="shared" si="331"/>
        <v>6.9687005689252235</v>
      </c>
      <c r="Y237"/>
      <c r="Z237" s="430"/>
      <c r="AA237" s="406"/>
    </row>
    <row r="238" spans="1:27" s="104" customFormat="1" ht="12" customHeight="1">
      <c r="A238" s="371"/>
      <c r="B238" s="384" t="s">
        <v>25</v>
      </c>
      <c r="C238" s="110">
        <v>953.24</v>
      </c>
      <c r="D238" s="108">
        <v>310.94</v>
      </c>
      <c r="E238" s="106">
        <f t="shared" si="319"/>
        <v>18.697511070392437</v>
      </c>
      <c r="F238" s="107">
        <f t="shared" si="320"/>
        <v>10.431700885432861</v>
      </c>
      <c r="G238" s="108">
        <f t="shared" si="321"/>
        <v>642.29999999999995</v>
      </c>
      <c r="H238" s="108">
        <f t="shared" si="322"/>
        <v>5.7214339796556546</v>
      </c>
      <c r="I238" s="109">
        <f t="shared" si="323"/>
        <v>5.3378560044337275</v>
      </c>
      <c r="J238" s="110">
        <f>datos!G372</f>
        <v>482.16</v>
      </c>
      <c r="K238" s="108">
        <v>1.1100000000000001</v>
      </c>
      <c r="L238" s="106">
        <f t="shared" si="324"/>
        <v>0.90909090909090384</v>
      </c>
      <c r="M238" s="107">
        <f t="shared" si="325"/>
        <v>-94.201160622133429</v>
      </c>
      <c r="N238" s="108">
        <f t="shared" si="326"/>
        <v>481.05</v>
      </c>
      <c r="O238" s="108">
        <f t="shared" si="327"/>
        <v>4.1188693130167486</v>
      </c>
      <c r="P238" s="107">
        <f t="shared" si="328"/>
        <v>8.5528403685324115</v>
      </c>
      <c r="Q238" s="113">
        <f>SUM($D$234:D238)</f>
        <v>1365.97</v>
      </c>
      <c r="R238" s="110">
        <f t="shared" ref="R238:R243" si="332">((Q238/Q226)-1)*100</f>
        <v>11.479964443712753</v>
      </c>
      <c r="S238" s="132">
        <f>SUM(G$234:G238)</f>
        <v>2952.0199999999995</v>
      </c>
      <c r="T238" s="107">
        <f t="shared" si="329"/>
        <v>7.5329128484274532</v>
      </c>
      <c r="U238" s="113">
        <f>SUM($K$234:K238)</f>
        <v>5.66</v>
      </c>
      <c r="V238" s="110">
        <f t="shared" si="330"/>
        <v>-93.227804257076428</v>
      </c>
      <c r="W238" s="59">
        <f>SUM($N$234:N238)</f>
        <v>2218.4299999999998</v>
      </c>
      <c r="X238" s="106">
        <f t="shared" si="331"/>
        <v>7.3082711054429872</v>
      </c>
      <c r="Y238"/>
      <c r="Z238" s="430"/>
      <c r="AA238" s="406"/>
    </row>
    <row r="239" spans="1:27" s="104" customFormat="1" ht="12" customHeight="1">
      <c r="A239" s="371"/>
      <c r="B239" s="385" t="s">
        <v>26</v>
      </c>
      <c r="C239" s="119">
        <v>939.76</v>
      </c>
      <c r="D239" s="117">
        <v>311.87</v>
      </c>
      <c r="E239" s="115">
        <f t="shared" ref="E239:E257" si="333">((D239/D238)-1)*100</f>
        <v>0.29909307261850593</v>
      </c>
      <c r="F239" s="116">
        <f t="shared" ref="F239:F257" si="334">((D239/D227)-1)*100</f>
        <v>13.359465643948853</v>
      </c>
      <c r="G239" s="117">
        <f t="shared" ref="G239:G262" si="335">C239-D239</f>
        <v>627.89</v>
      </c>
      <c r="H239" s="117">
        <f t="shared" ref="H239:H284" si="336">((G239/G238)-1)*100</f>
        <v>-2.2434999221547569</v>
      </c>
      <c r="I239" s="118">
        <f t="shared" ref="I239:I284" si="337">((G239/G227)-1)*100</f>
        <v>8.1461354688039389</v>
      </c>
      <c r="J239" s="119">
        <f>datos!G373</f>
        <v>476.54</v>
      </c>
      <c r="K239" s="117">
        <v>1.49</v>
      </c>
      <c r="L239" s="115">
        <f t="shared" ref="L239:L284" si="338">((K239/K238)-1)*100</f>
        <v>34.234234234234215</v>
      </c>
      <c r="M239" s="116">
        <f t="shared" ref="M239:M284" si="339">((K239/K227)-1)*100</f>
        <v>-2.3857729452198662</v>
      </c>
      <c r="N239" s="117">
        <f t="shared" ref="N239:N284" si="340">J239-K239</f>
        <v>475.05</v>
      </c>
      <c r="O239" s="117">
        <f t="shared" ref="O239:O284" si="341">((N239/N238)-1)*100</f>
        <v>-1.2472715933894651</v>
      </c>
      <c r="P239" s="116">
        <f t="shared" ref="P239:P284" si="342">((N239/N227)-1)*100</f>
        <v>2.3630262387926759</v>
      </c>
      <c r="Q239" s="122">
        <f>SUM($D$234:D239)</f>
        <v>1677.8400000000001</v>
      </c>
      <c r="R239" s="119">
        <f t="shared" si="332"/>
        <v>11.824588175728046</v>
      </c>
      <c r="S239" s="133">
        <f>SUM(G$234:G239)</f>
        <v>3579.9099999999994</v>
      </c>
      <c r="T239" s="116">
        <f t="shared" si="329"/>
        <v>7.6399642023426084</v>
      </c>
      <c r="U239" s="122">
        <f>SUM($K$234:K239)</f>
        <v>7.15</v>
      </c>
      <c r="V239" s="119">
        <f t="shared" si="330"/>
        <v>-91.598460051262236</v>
      </c>
      <c r="W239" s="78">
        <f>SUM($N$234:N239)</f>
        <v>2693.48</v>
      </c>
      <c r="X239" s="115">
        <f t="shared" si="331"/>
        <v>6.4016649257981006</v>
      </c>
      <c r="Y239"/>
      <c r="Z239" s="430"/>
      <c r="AA239" s="406"/>
    </row>
    <row r="240" spans="1:27" s="104" customFormat="1" ht="12" customHeight="1">
      <c r="A240" s="371"/>
      <c r="B240" s="384" t="s">
        <v>27</v>
      </c>
      <c r="C240" s="110">
        <v>740.64</v>
      </c>
      <c r="D240" s="108">
        <v>120.43</v>
      </c>
      <c r="E240" s="106">
        <f t="shared" si="333"/>
        <v>-61.384551255330742</v>
      </c>
      <c r="F240" s="107">
        <f t="shared" si="334"/>
        <v>131.28250421446205</v>
      </c>
      <c r="G240" s="108">
        <f t="shared" si="335"/>
        <v>620.21</v>
      </c>
      <c r="H240" s="108">
        <f t="shared" si="336"/>
        <v>-1.2231441813056354</v>
      </c>
      <c r="I240" s="109">
        <f t="shared" si="337"/>
        <v>9.1228387299727931</v>
      </c>
      <c r="J240" s="110">
        <f>datos!G374</f>
        <v>433.25</v>
      </c>
      <c r="K240" s="108">
        <v>1.08</v>
      </c>
      <c r="L240" s="106">
        <f t="shared" si="338"/>
        <v>-27.516778523489926</v>
      </c>
      <c r="M240" s="107">
        <f t="shared" si="339"/>
        <v>-13.064195161157933</v>
      </c>
      <c r="N240" s="108">
        <f t="shared" si="340"/>
        <v>432.17</v>
      </c>
      <c r="O240" s="108">
        <f t="shared" si="341"/>
        <v>-9.0264182717608605</v>
      </c>
      <c r="P240" s="107">
        <f t="shared" si="342"/>
        <v>24.301902305104207</v>
      </c>
      <c r="Q240" s="113">
        <f>SUM($D$234:D240)</f>
        <v>1798.2700000000002</v>
      </c>
      <c r="R240" s="110">
        <f t="shared" si="332"/>
        <v>15.831202174812532</v>
      </c>
      <c r="S240" s="132">
        <f>SUM(G$234:G240)</f>
        <v>4200.119999999999</v>
      </c>
      <c r="T240" s="107">
        <f t="shared" si="329"/>
        <v>7.8563913326864521</v>
      </c>
      <c r="U240" s="113">
        <f>SUM($K$234:K240)</f>
        <v>8.23</v>
      </c>
      <c r="V240" s="110">
        <f t="shared" si="330"/>
        <v>-90.468551398736309</v>
      </c>
      <c r="W240" s="59">
        <f>SUM($N$234:N240)</f>
        <v>3125.65</v>
      </c>
      <c r="X240" s="106">
        <f t="shared" si="331"/>
        <v>8.5632793987459053</v>
      </c>
      <c r="Y240"/>
      <c r="Z240" s="430"/>
      <c r="AA240" s="406"/>
    </row>
    <row r="241" spans="1:27" s="104" customFormat="1" ht="12" customHeight="1">
      <c r="A241" s="371"/>
      <c r="B241" s="384" t="s">
        <v>28</v>
      </c>
      <c r="C241" s="110">
        <v>662.58</v>
      </c>
      <c r="D241" s="108">
        <v>207.37</v>
      </c>
      <c r="E241" s="106">
        <f t="shared" si="333"/>
        <v>72.191314456530748</v>
      </c>
      <c r="F241" s="107">
        <f t="shared" si="334"/>
        <v>9.538204710608511</v>
      </c>
      <c r="G241" s="108">
        <f t="shared" si="335"/>
        <v>455.21000000000004</v>
      </c>
      <c r="H241" s="108">
        <f t="shared" si="336"/>
        <v>-26.603892230051109</v>
      </c>
      <c r="I241" s="109">
        <f t="shared" si="337"/>
        <v>-5.7471945089622389</v>
      </c>
      <c r="J241" s="110">
        <f>datos!G375</f>
        <v>382.11</v>
      </c>
      <c r="K241" s="108">
        <v>1.07</v>
      </c>
      <c r="L241" s="106">
        <f t="shared" si="338"/>
        <v>-0.92592592592593004</v>
      </c>
      <c r="M241" s="107">
        <f t="shared" si="339"/>
        <v>-34.321200584882597</v>
      </c>
      <c r="N241" s="108">
        <f t="shared" si="340"/>
        <v>381.04</v>
      </c>
      <c r="O241" s="108">
        <f t="shared" si="341"/>
        <v>-11.830992433533094</v>
      </c>
      <c r="P241" s="107">
        <f t="shared" si="342"/>
        <v>10.734974822950694</v>
      </c>
      <c r="Q241" s="113">
        <f>SUM($D$234:D241)</f>
        <v>2005.6400000000003</v>
      </c>
      <c r="R241" s="110">
        <f t="shared" si="332"/>
        <v>15.147230087772678</v>
      </c>
      <c r="S241" s="132">
        <f>SUM(G$234:G241)</f>
        <v>4655.329999999999</v>
      </c>
      <c r="T241" s="107">
        <f t="shared" si="329"/>
        <v>6.3553938716324865</v>
      </c>
      <c r="U241" s="113">
        <f>SUM($K$234:K241)</f>
        <v>9.3000000000000007</v>
      </c>
      <c r="V241" s="110">
        <f t="shared" si="330"/>
        <v>-89.428800876886825</v>
      </c>
      <c r="W241" s="59">
        <f>SUM($N$234:N241)</f>
        <v>3506.69</v>
      </c>
      <c r="X241" s="106">
        <f t="shared" si="331"/>
        <v>8.7951238624156112</v>
      </c>
      <c r="Y241"/>
      <c r="Z241" s="430"/>
      <c r="AA241" s="406"/>
    </row>
    <row r="242" spans="1:27" s="104" customFormat="1" ht="12" customHeight="1">
      <c r="A242" s="371"/>
      <c r="B242" s="385" t="s">
        <v>29</v>
      </c>
      <c r="C242" s="119">
        <v>915.76</v>
      </c>
      <c r="D242" s="117">
        <v>311.72000000000003</v>
      </c>
      <c r="E242" s="115">
        <f t="shared" si="333"/>
        <v>50.32068283744033</v>
      </c>
      <c r="F242" s="116">
        <f t="shared" si="334"/>
        <v>107.77892529567556</v>
      </c>
      <c r="G242" s="117">
        <f t="shared" si="335"/>
        <v>604.04</v>
      </c>
      <c r="H242" s="117">
        <f t="shared" si="336"/>
        <v>32.69480020210451</v>
      </c>
      <c r="I242" s="118">
        <f t="shared" si="337"/>
        <v>20.119675792983614</v>
      </c>
      <c r="J242" s="119">
        <f>datos!G376</f>
        <v>486.24</v>
      </c>
      <c r="K242" s="117">
        <v>1.18</v>
      </c>
      <c r="L242" s="115">
        <f t="shared" si="338"/>
        <v>10.280373831775691</v>
      </c>
      <c r="M242" s="116">
        <f t="shared" si="339"/>
        <v>-11.694194180635431</v>
      </c>
      <c r="N242" s="117">
        <f t="shared" si="340"/>
        <v>485.06</v>
      </c>
      <c r="O242" s="117">
        <f t="shared" si="341"/>
        <v>27.298971236615579</v>
      </c>
      <c r="P242" s="116">
        <f t="shared" si="342"/>
        <v>21.81813518443365</v>
      </c>
      <c r="Q242" s="122">
        <f>SUM($D$234:D242)</f>
        <v>2317.3600000000006</v>
      </c>
      <c r="R242" s="119">
        <f t="shared" si="332"/>
        <v>22.493058076923568</v>
      </c>
      <c r="S242" s="133">
        <f>SUM(G$234:G242)</f>
        <v>5259.369999999999</v>
      </c>
      <c r="T242" s="116">
        <f t="shared" ref="T242:T284" si="343">((S242/S230)-1)*100</f>
        <v>7.7737469785206681</v>
      </c>
      <c r="U242" s="122">
        <f>SUM($K$234:K242)</f>
        <v>10.48</v>
      </c>
      <c r="V242" s="119">
        <f t="shared" ref="V242:V284" si="344">((U242/U230)-1)*100</f>
        <v>-88.265742580578149</v>
      </c>
      <c r="W242" s="78">
        <f>SUM($N$234:N242)</f>
        <v>3991.75</v>
      </c>
      <c r="X242" s="115">
        <f t="shared" ref="X242:X284" si="345">((W242/W230)-1)*100</f>
        <v>10.227047219639363</v>
      </c>
      <c r="Y242"/>
      <c r="Z242" s="430"/>
      <c r="AA242" s="406"/>
    </row>
    <row r="243" spans="1:27" s="104" customFormat="1" ht="12" customHeight="1">
      <c r="A243" s="371"/>
      <c r="B243" s="384" t="s">
        <v>30</v>
      </c>
      <c r="C243" s="110">
        <v>997.65</v>
      </c>
      <c r="D243" s="108">
        <v>361.46</v>
      </c>
      <c r="E243" s="106">
        <f t="shared" si="333"/>
        <v>15.95662774284612</v>
      </c>
      <c r="F243" s="107">
        <f t="shared" si="334"/>
        <v>68.184972629497693</v>
      </c>
      <c r="G243" s="108">
        <f t="shared" si="335"/>
        <v>636.19000000000005</v>
      </c>
      <c r="H243" s="108">
        <f t="shared" si="336"/>
        <v>5.3224951989934599</v>
      </c>
      <c r="I243" s="109">
        <f t="shared" si="337"/>
        <v>-0.32617274573812916</v>
      </c>
      <c r="J243" s="110">
        <f>datos!G377</f>
        <v>550.58000000000004</v>
      </c>
      <c r="K243" s="108">
        <v>1.27</v>
      </c>
      <c r="L243" s="106">
        <f t="shared" si="338"/>
        <v>7.6271186440677985</v>
      </c>
      <c r="M243" s="107">
        <f t="shared" si="339"/>
        <v>0.27623576307416187</v>
      </c>
      <c r="N243" s="108">
        <f t="shared" si="340"/>
        <v>549.31000000000006</v>
      </c>
      <c r="O243" s="108">
        <f t="shared" si="341"/>
        <v>13.245784026718365</v>
      </c>
      <c r="P243" s="107">
        <f t="shared" si="342"/>
        <v>26.457381981342198</v>
      </c>
      <c r="Q243" s="113">
        <f>SUM($D$234:D243)</f>
        <v>2678.8200000000006</v>
      </c>
      <c r="R243" s="110">
        <f t="shared" si="332"/>
        <v>27.154280905816798</v>
      </c>
      <c r="S243" s="132">
        <f>SUM(G$234:G243)</f>
        <v>5895.5599999999995</v>
      </c>
      <c r="T243" s="107">
        <f t="shared" si="343"/>
        <v>6.8368701205929305</v>
      </c>
      <c r="U243" s="113">
        <f>SUM($K$234:K243)</f>
        <v>11.75</v>
      </c>
      <c r="V243" s="110">
        <f t="shared" si="344"/>
        <v>-87.027704869326783</v>
      </c>
      <c r="W243" s="59">
        <f>SUM($N$234:N243)</f>
        <v>4541.0600000000004</v>
      </c>
      <c r="X243" s="106">
        <f t="shared" si="345"/>
        <v>11.965357210096261</v>
      </c>
      <c r="Y243"/>
      <c r="Z243" s="430"/>
      <c r="AA243" s="406"/>
    </row>
    <row r="244" spans="1:27" s="104" customFormat="1" ht="12" customHeight="1">
      <c r="A244" s="371"/>
      <c r="B244" s="384" t="s">
        <v>31</v>
      </c>
      <c r="C244" s="110">
        <v>893.45</v>
      </c>
      <c r="D244" s="108">
        <v>287.52</v>
      </c>
      <c r="E244" s="106">
        <f t="shared" si="333"/>
        <v>-20.455928733469818</v>
      </c>
      <c r="F244" s="107">
        <f t="shared" si="334"/>
        <v>-6.80637529567647</v>
      </c>
      <c r="G244" s="108">
        <f t="shared" si="335"/>
        <v>605.93000000000006</v>
      </c>
      <c r="H244" s="108">
        <f t="shared" si="336"/>
        <v>-4.7564406859585961</v>
      </c>
      <c r="I244" s="109">
        <f t="shared" si="337"/>
        <v>0.56912070051720054</v>
      </c>
      <c r="J244" s="110">
        <f>datos!G378</f>
        <v>492.44</v>
      </c>
      <c r="K244" s="108">
        <v>1.66</v>
      </c>
      <c r="L244" s="106">
        <f t="shared" si="338"/>
        <v>30.708661417322823</v>
      </c>
      <c r="M244" s="107">
        <f t="shared" si="339"/>
        <v>30.18128575319221</v>
      </c>
      <c r="N244" s="108">
        <f t="shared" si="340"/>
        <v>490.78</v>
      </c>
      <c r="O244" s="108">
        <f t="shared" si="341"/>
        <v>-10.655185596475592</v>
      </c>
      <c r="P244" s="107">
        <f t="shared" si="342"/>
        <v>29.944315570733405</v>
      </c>
      <c r="Q244" s="113">
        <f>SUM($D$234:D244)</f>
        <v>2966.3400000000006</v>
      </c>
      <c r="R244" s="110">
        <f t="shared" ref="R244:R284" si="346">((Q244/Q232)-1)*100</f>
        <v>22.816248145168583</v>
      </c>
      <c r="S244" s="132">
        <f>SUM(G$234:G244)</f>
        <v>6501.49</v>
      </c>
      <c r="T244" s="107">
        <f t="shared" si="343"/>
        <v>6.2199024223633659</v>
      </c>
      <c r="U244" s="113">
        <f>SUM($K$234:K244)</f>
        <v>13.41</v>
      </c>
      <c r="V244" s="110">
        <f t="shared" si="344"/>
        <v>-85.400553017427612</v>
      </c>
      <c r="W244" s="59">
        <f>SUM($N$234:N244)</f>
        <v>5031.84</v>
      </c>
      <c r="X244" s="106">
        <f t="shared" si="345"/>
        <v>13.496979140461152</v>
      </c>
      <c r="Y244"/>
      <c r="Z244" s="430"/>
      <c r="AA244" s="406"/>
    </row>
    <row r="245" spans="1:27" s="104" customFormat="1" ht="12" customHeight="1">
      <c r="A245" s="372"/>
      <c r="B245" s="385" t="s">
        <v>32</v>
      </c>
      <c r="C245" s="119">
        <v>737.54</v>
      </c>
      <c r="D245" s="117">
        <v>241.08</v>
      </c>
      <c r="E245" s="115">
        <f t="shared" si="333"/>
        <v>-16.151919866444064</v>
      </c>
      <c r="F245" s="116">
        <f t="shared" si="334"/>
        <v>71.91243218971141</v>
      </c>
      <c r="G245" s="117">
        <f t="shared" si="335"/>
        <v>496.45999999999992</v>
      </c>
      <c r="H245" s="117">
        <f t="shared" si="336"/>
        <v>-18.066443318535164</v>
      </c>
      <c r="I245" s="118">
        <f t="shared" si="337"/>
        <v>5.8559554761671961</v>
      </c>
      <c r="J245" s="119">
        <f>datos!G379</f>
        <v>419.75</v>
      </c>
      <c r="K245" s="117">
        <v>1.7</v>
      </c>
      <c r="L245" s="115">
        <f t="shared" si="338"/>
        <v>2.4096385542168752</v>
      </c>
      <c r="M245" s="116">
        <f t="shared" si="339"/>
        <v>42.994730223618525</v>
      </c>
      <c r="N245" s="117">
        <f t="shared" si="340"/>
        <v>418.05</v>
      </c>
      <c r="O245" s="117">
        <f t="shared" si="341"/>
        <v>-14.819267288805571</v>
      </c>
      <c r="P245" s="116">
        <f t="shared" si="342"/>
        <v>26.958377771675913</v>
      </c>
      <c r="Q245" s="122">
        <f>SUM($D$234:D245)</f>
        <v>3207.4200000000005</v>
      </c>
      <c r="R245" s="119">
        <f t="shared" si="346"/>
        <v>25.510421847707889</v>
      </c>
      <c r="S245" s="133">
        <f>SUM(G$234:G245)</f>
        <v>6997.95</v>
      </c>
      <c r="T245" s="116">
        <f t="shared" si="343"/>
        <v>6.1940002498469537</v>
      </c>
      <c r="U245" s="122">
        <f>SUM($K$234:K245)</f>
        <v>15.11</v>
      </c>
      <c r="V245" s="119">
        <f t="shared" si="344"/>
        <v>-83.759961135495459</v>
      </c>
      <c r="W245" s="78">
        <f>SUM($N$234:N245)</f>
        <v>5449.89</v>
      </c>
      <c r="X245" s="115">
        <f t="shared" si="345"/>
        <v>14.427659020009687</v>
      </c>
      <c r="Y245"/>
      <c r="Z245" s="430"/>
      <c r="AA245" s="406"/>
    </row>
    <row r="246" spans="1:27" s="104" customFormat="1" ht="12" customHeight="1">
      <c r="A246" s="689">
        <v>2020</v>
      </c>
      <c r="B246" s="409" t="s">
        <v>21</v>
      </c>
      <c r="C246" s="100">
        <v>820.04</v>
      </c>
      <c r="D246" s="98">
        <v>264.69</v>
      </c>
      <c r="E246" s="96">
        <f t="shared" si="333"/>
        <v>9.7934295669487312</v>
      </c>
      <c r="F246" s="97">
        <f t="shared" si="334"/>
        <v>4.0080160320641323</v>
      </c>
      <c r="G246" s="98">
        <f t="shared" si="335"/>
        <v>555.34999999999991</v>
      </c>
      <c r="H246" s="98">
        <f t="shared" si="336"/>
        <v>11.861982838496555</v>
      </c>
      <c r="I246" s="99">
        <f t="shared" si="337"/>
        <v>-4.278056431735533</v>
      </c>
      <c r="J246" s="100">
        <v>440.66</v>
      </c>
      <c r="K246" s="98">
        <v>0.96</v>
      </c>
      <c r="L246" s="96">
        <f t="shared" si="338"/>
        <v>-43.529411764705884</v>
      </c>
      <c r="M246" s="97">
        <f t="shared" si="339"/>
        <v>-15.04424778761061</v>
      </c>
      <c r="N246" s="98">
        <f t="shared" si="340"/>
        <v>439.70000000000005</v>
      </c>
      <c r="O246" s="98">
        <f t="shared" si="341"/>
        <v>5.1788063628752656</v>
      </c>
      <c r="P246" s="97">
        <f t="shared" si="342"/>
        <v>6.1641354999155018</v>
      </c>
      <c r="Q246" s="103">
        <f>SUM($D$246:D246)</f>
        <v>264.69</v>
      </c>
      <c r="R246" s="100">
        <f t="shared" si="346"/>
        <v>4.0080160320641323</v>
      </c>
      <c r="S246" s="131">
        <f>SUM(G$246:G246)</f>
        <v>555.34999999999991</v>
      </c>
      <c r="T246" s="97">
        <f t="shared" si="343"/>
        <v>-4.278056431735533</v>
      </c>
      <c r="U246" s="103">
        <f>SUM($K$246:K246)</f>
        <v>0.96</v>
      </c>
      <c r="V246" s="100">
        <f t="shared" si="344"/>
        <v>-15.04424778761061</v>
      </c>
      <c r="W246" s="92">
        <f>SUM($N$246:N246)</f>
        <v>439.70000000000005</v>
      </c>
      <c r="X246" s="96">
        <f t="shared" si="345"/>
        <v>6.1641354999155018</v>
      </c>
      <c r="Y246"/>
      <c r="Z246" s="406"/>
    </row>
    <row r="247" spans="1:27" s="104" customFormat="1" ht="12" customHeight="1">
      <c r="A247" s="690"/>
      <c r="B247" s="410" t="s">
        <v>22</v>
      </c>
      <c r="C247" s="110">
        <v>908.52</v>
      </c>
      <c r="D247" s="108">
        <v>307.08</v>
      </c>
      <c r="E247" s="106">
        <f t="shared" si="333"/>
        <v>16.014960897653864</v>
      </c>
      <c r="F247" s="107">
        <f t="shared" si="334"/>
        <v>17.677716037555079</v>
      </c>
      <c r="G247" s="108">
        <f t="shared" si="335"/>
        <v>601.44000000000005</v>
      </c>
      <c r="H247" s="108">
        <f t="shared" si="336"/>
        <v>8.299270730170182</v>
      </c>
      <c r="I247" s="109">
        <f t="shared" si="337"/>
        <v>12.591261372571051</v>
      </c>
      <c r="J247" s="110">
        <v>473.98</v>
      </c>
      <c r="K247" s="108">
        <v>1.43</v>
      </c>
      <c r="L247" s="106">
        <f t="shared" si="338"/>
        <v>48.958333333333329</v>
      </c>
      <c r="M247" s="107">
        <f t="shared" si="339"/>
        <v>-2.0547945205479423</v>
      </c>
      <c r="N247" s="108">
        <f t="shared" si="340"/>
        <v>472.55</v>
      </c>
      <c r="O247" s="108">
        <f t="shared" si="341"/>
        <v>7.4710029565612901</v>
      </c>
      <c r="P247" s="107">
        <f t="shared" si="342"/>
        <v>10.254316378908079</v>
      </c>
      <c r="Q247" s="113">
        <f>SUM($D$246:D247)</f>
        <v>571.77</v>
      </c>
      <c r="R247" s="110">
        <f t="shared" si="346"/>
        <v>10.928527083656657</v>
      </c>
      <c r="S247" s="132">
        <f>SUM(G$246:G247)</f>
        <v>1156.79</v>
      </c>
      <c r="T247" s="107">
        <f t="shared" si="343"/>
        <v>3.808498227666357</v>
      </c>
      <c r="U247" s="113">
        <f>SUM($K$246:K247)</f>
        <v>2.3899999999999997</v>
      </c>
      <c r="V247" s="110">
        <f t="shared" si="344"/>
        <v>-7.7220077220077288</v>
      </c>
      <c r="W247" s="59">
        <f>SUM($N$246:N247)</f>
        <v>912.25</v>
      </c>
      <c r="X247" s="106">
        <f t="shared" si="345"/>
        <v>8.2442422013123462</v>
      </c>
      <c r="Y247"/>
      <c r="Z247" s="406"/>
    </row>
    <row r="248" spans="1:27" s="104" customFormat="1" ht="12" customHeight="1">
      <c r="A248" s="690"/>
      <c r="B248" s="411" t="s">
        <v>23</v>
      </c>
      <c r="C248" s="119">
        <v>835.73</v>
      </c>
      <c r="D248" s="117">
        <v>171.16</v>
      </c>
      <c r="E248" s="115">
        <f t="shared" si="333"/>
        <v>-44.262081542269115</v>
      </c>
      <c r="F248" s="116">
        <f t="shared" si="334"/>
        <v>-38.349601988257753</v>
      </c>
      <c r="G248" s="117">
        <f t="shared" si="335"/>
        <v>664.57</v>
      </c>
      <c r="H248" s="117">
        <f t="shared" si="336"/>
        <v>10.496475126363404</v>
      </c>
      <c r="I248" s="118">
        <f t="shared" si="337"/>
        <v>13.05479475358522</v>
      </c>
      <c r="J248" s="119">
        <v>390.31</v>
      </c>
      <c r="K248" s="117">
        <v>0.42</v>
      </c>
      <c r="L248" s="115">
        <f t="shared" si="338"/>
        <v>-70.629370629370626</v>
      </c>
      <c r="M248" s="116">
        <f t="shared" si="339"/>
        <v>-51.162790697674424</v>
      </c>
      <c r="N248" s="117">
        <f t="shared" si="340"/>
        <v>389.89</v>
      </c>
      <c r="O248" s="117">
        <f t="shared" si="341"/>
        <v>-17.492328854089521</v>
      </c>
      <c r="P248" s="116">
        <f t="shared" si="342"/>
        <v>-9.8707783351441254</v>
      </c>
      <c r="Q248" s="122">
        <f>SUM($D$246:D248)</f>
        <v>742.93</v>
      </c>
      <c r="R248" s="119">
        <f t="shared" si="346"/>
        <v>-6.3222666347233059</v>
      </c>
      <c r="S248" s="133">
        <f>SUM(G$246:G248)</f>
        <v>1821.3600000000001</v>
      </c>
      <c r="T248" s="116">
        <f t="shared" si="343"/>
        <v>7.0016097005017208</v>
      </c>
      <c r="U248" s="122">
        <f>SUM($K$246:K248)</f>
        <v>2.8099999999999996</v>
      </c>
      <c r="V248" s="119">
        <f t="shared" si="344"/>
        <v>-18.55072463768116</v>
      </c>
      <c r="W248" s="78">
        <f>SUM($N$246:N248)</f>
        <v>1302.1399999999999</v>
      </c>
      <c r="X248" s="115">
        <f t="shared" si="345"/>
        <v>2.0997992723623016</v>
      </c>
      <c r="Y248"/>
      <c r="Z248" s="406"/>
    </row>
    <row r="249" spans="1:27" s="104" customFormat="1" ht="12" customHeight="1">
      <c r="A249" s="690"/>
      <c r="B249" s="410" t="s">
        <v>24</v>
      </c>
      <c r="C249" s="110">
        <v>408.13</v>
      </c>
      <c r="D249" s="108">
        <v>8.27</v>
      </c>
      <c r="E249" s="106">
        <f t="shared" si="333"/>
        <v>-95.168263612993684</v>
      </c>
      <c r="F249" s="107">
        <f t="shared" si="334"/>
        <v>-96.84302947014811</v>
      </c>
      <c r="G249" s="108">
        <f t="shared" si="335"/>
        <v>399.86</v>
      </c>
      <c r="H249" s="108">
        <f t="shared" si="336"/>
        <v>-39.831770919541967</v>
      </c>
      <c r="I249" s="109">
        <f t="shared" si="337"/>
        <v>-34.183757448069251</v>
      </c>
      <c r="J249" s="110">
        <v>202.94</v>
      </c>
      <c r="K249" s="108">
        <v>0.23</v>
      </c>
      <c r="L249" s="106">
        <f t="shared" si="338"/>
        <v>-45.238095238095234</v>
      </c>
      <c r="M249" s="107">
        <f t="shared" si="339"/>
        <v>-79.090909090909093</v>
      </c>
      <c r="N249" s="108">
        <f t="shared" si="340"/>
        <v>202.71</v>
      </c>
      <c r="O249" s="108">
        <f t="shared" si="341"/>
        <v>-48.0084126292031</v>
      </c>
      <c r="P249" s="107">
        <f t="shared" si="342"/>
        <v>-56.12527596207957</v>
      </c>
      <c r="Q249" s="113">
        <f>SUM($D$246:D249)</f>
        <v>751.19999999999993</v>
      </c>
      <c r="R249" s="110">
        <f t="shared" si="346"/>
        <v>-28.798233225595482</v>
      </c>
      <c r="S249" s="132">
        <f>SUM(G$246:G249)</f>
        <v>2221.2200000000003</v>
      </c>
      <c r="T249" s="107">
        <f t="shared" si="343"/>
        <v>-3.83163327156536</v>
      </c>
      <c r="U249" s="113">
        <f>SUM($K$246:K249)</f>
        <v>3.0399999999999996</v>
      </c>
      <c r="V249" s="110">
        <f t="shared" si="344"/>
        <v>-33.18681318681319</v>
      </c>
      <c r="W249" s="59">
        <f>SUM($N$246:N249)</f>
        <v>1504.85</v>
      </c>
      <c r="X249" s="106">
        <f t="shared" si="345"/>
        <v>-13.383945941590214</v>
      </c>
      <c r="Y249"/>
      <c r="Z249" s="406"/>
    </row>
    <row r="250" spans="1:27" s="104" customFormat="1" ht="12" customHeight="1">
      <c r="A250" s="690"/>
      <c r="B250" s="410" t="s">
        <v>25</v>
      </c>
      <c r="C250" s="110">
        <v>531.96</v>
      </c>
      <c r="D250" s="108">
        <v>104.13</v>
      </c>
      <c r="E250" s="106">
        <f t="shared" si="333"/>
        <v>1159.1293833131801</v>
      </c>
      <c r="F250" s="107">
        <f t="shared" si="334"/>
        <v>-66.511224030359557</v>
      </c>
      <c r="G250" s="108">
        <f t="shared" si="335"/>
        <v>427.83000000000004</v>
      </c>
      <c r="H250" s="108">
        <f t="shared" si="336"/>
        <v>6.9949482318811596</v>
      </c>
      <c r="I250" s="109">
        <f t="shared" si="337"/>
        <v>-33.390938813638471</v>
      </c>
      <c r="J250" s="110">
        <v>271.70999999999998</v>
      </c>
      <c r="K250" s="108">
        <v>0.36</v>
      </c>
      <c r="L250" s="106">
        <f t="shared" si="338"/>
        <v>56.521739130434767</v>
      </c>
      <c r="M250" s="107">
        <f t="shared" si="339"/>
        <v>-67.567567567567565</v>
      </c>
      <c r="N250" s="108">
        <f t="shared" si="340"/>
        <v>271.34999999999997</v>
      </c>
      <c r="O250" s="108">
        <f t="shared" si="341"/>
        <v>33.861180997484077</v>
      </c>
      <c r="P250" s="107">
        <f t="shared" si="342"/>
        <v>-43.59214218896166</v>
      </c>
      <c r="Q250" s="113">
        <f>SUM($D$246:D250)</f>
        <v>855.32999999999993</v>
      </c>
      <c r="R250" s="110">
        <f t="shared" si="346"/>
        <v>-37.382958630130979</v>
      </c>
      <c r="S250" s="132">
        <f>SUM(G$246:G250)</f>
        <v>2649.05</v>
      </c>
      <c r="T250" s="107">
        <f t="shared" si="343"/>
        <v>-10.26314184863244</v>
      </c>
      <c r="U250" s="113">
        <f>SUM($K$246:K250)</f>
        <v>3.3999999999999995</v>
      </c>
      <c r="V250" s="110">
        <f t="shared" si="344"/>
        <v>-39.929328621908134</v>
      </c>
      <c r="W250" s="59">
        <f>SUM($N$246:N250)</f>
        <v>1776.1999999999998</v>
      </c>
      <c r="X250" s="106">
        <f t="shared" si="345"/>
        <v>-19.934367998990275</v>
      </c>
      <c r="Y250"/>
      <c r="Z250" s="406"/>
    </row>
    <row r="251" spans="1:27" s="104" customFormat="1" ht="12" customHeight="1">
      <c r="A251" s="690"/>
      <c r="B251" s="411" t="s">
        <v>26</v>
      </c>
      <c r="C251" s="119">
        <v>832.33</v>
      </c>
      <c r="D251" s="117">
        <v>243.5</v>
      </c>
      <c r="E251" s="115">
        <f t="shared" si="333"/>
        <v>133.84231249399789</v>
      </c>
      <c r="F251" s="116">
        <f t="shared" si="334"/>
        <v>-21.922595953442137</v>
      </c>
      <c r="G251" s="117">
        <f t="shared" si="335"/>
        <v>588.83000000000004</v>
      </c>
      <c r="H251" s="117">
        <f t="shared" si="336"/>
        <v>37.631769628123315</v>
      </c>
      <c r="I251" s="118">
        <f t="shared" si="337"/>
        <v>-6.2208348596091589</v>
      </c>
      <c r="J251" s="119">
        <v>368.39</v>
      </c>
      <c r="K251" s="117">
        <v>0.46</v>
      </c>
      <c r="L251" s="115">
        <f t="shared" si="338"/>
        <v>27.777777777777789</v>
      </c>
      <c r="M251" s="116">
        <f t="shared" si="339"/>
        <v>-69.127516778523486</v>
      </c>
      <c r="N251" s="117">
        <f t="shared" si="340"/>
        <v>367.93</v>
      </c>
      <c r="O251" s="117">
        <f t="shared" si="341"/>
        <v>35.592408328726762</v>
      </c>
      <c r="P251" s="116">
        <f t="shared" si="342"/>
        <v>-22.5492053468056</v>
      </c>
      <c r="Q251" s="122">
        <f>SUM($D$246:D251)</f>
        <v>1098.83</v>
      </c>
      <c r="R251" s="119">
        <f t="shared" si="346"/>
        <v>-34.509249988079929</v>
      </c>
      <c r="S251" s="133">
        <f>SUM(G$246:G251)</f>
        <v>3237.88</v>
      </c>
      <c r="T251" s="116">
        <f t="shared" si="343"/>
        <v>-9.5541508026737887</v>
      </c>
      <c r="U251" s="122">
        <f>SUM($K$246:K251)</f>
        <v>3.8599999999999994</v>
      </c>
      <c r="V251" s="119">
        <f t="shared" si="344"/>
        <v>-46.013986013986028</v>
      </c>
      <c r="W251" s="78">
        <f>SUM($N$246:N251)</f>
        <v>2144.1299999999997</v>
      </c>
      <c r="X251" s="115">
        <f t="shared" si="345"/>
        <v>-20.395547767200807</v>
      </c>
      <c r="Y251"/>
      <c r="Z251" s="406"/>
    </row>
    <row r="252" spans="1:27" s="104" customFormat="1" ht="12" customHeight="1">
      <c r="A252" s="690"/>
      <c r="B252" s="410" t="s">
        <v>27</v>
      </c>
      <c r="C252" s="110">
        <v>587.04999999999995</v>
      </c>
      <c r="D252" s="108">
        <v>44.13</v>
      </c>
      <c r="E252" s="106">
        <f t="shared" si="333"/>
        <v>-81.876796714579058</v>
      </c>
      <c r="F252" s="107">
        <f t="shared" si="334"/>
        <v>-63.356306568130869</v>
      </c>
      <c r="G252" s="108">
        <f t="shared" si="335"/>
        <v>542.91999999999996</v>
      </c>
      <c r="H252" s="108">
        <f t="shared" si="336"/>
        <v>-7.7968174175908285</v>
      </c>
      <c r="I252" s="109">
        <f t="shared" si="337"/>
        <v>-12.461908063397898</v>
      </c>
      <c r="J252" s="110">
        <v>295.02999999999997</v>
      </c>
      <c r="K252" s="108">
        <v>0.75</v>
      </c>
      <c r="L252" s="106">
        <f t="shared" si="338"/>
        <v>63.043478260869556</v>
      </c>
      <c r="M252" s="107">
        <f t="shared" si="339"/>
        <v>-30.555555555555557</v>
      </c>
      <c r="N252" s="108">
        <f t="shared" si="340"/>
        <v>294.27999999999997</v>
      </c>
      <c r="O252" s="108">
        <f t="shared" si="341"/>
        <v>-20.017394613105765</v>
      </c>
      <c r="P252" s="107">
        <f t="shared" si="342"/>
        <v>-31.906425712104046</v>
      </c>
      <c r="Q252" s="113">
        <f>SUM($D$246:D252)</f>
        <v>1142.96</v>
      </c>
      <c r="R252" s="110">
        <f t="shared" si="346"/>
        <v>-36.441135090948528</v>
      </c>
      <c r="S252" s="132">
        <f>SUM(G$246:G252)</f>
        <v>3780.8</v>
      </c>
      <c r="T252" s="107">
        <f t="shared" si="343"/>
        <v>-9.9835242802586386</v>
      </c>
      <c r="U252" s="113">
        <f>SUM($K$246:K252)</f>
        <v>4.6099999999999994</v>
      </c>
      <c r="V252" s="110">
        <f t="shared" si="344"/>
        <v>-43.985419198055908</v>
      </c>
      <c r="W252" s="59">
        <f>SUM($N$246:N252)</f>
        <v>2438.41</v>
      </c>
      <c r="X252" s="106">
        <f t="shared" si="345"/>
        <v>-21.987106681810186</v>
      </c>
      <c r="Y252"/>
      <c r="Z252" s="406"/>
    </row>
    <row r="253" spans="1:27" s="104" customFormat="1" ht="12" customHeight="1">
      <c r="A253" s="690"/>
      <c r="B253" s="410" t="s">
        <v>28</v>
      </c>
      <c r="C253" s="110">
        <v>595.63</v>
      </c>
      <c r="D253" s="108">
        <v>166.73</v>
      </c>
      <c r="E253" s="106">
        <f t="shared" si="333"/>
        <v>277.81554498073871</v>
      </c>
      <c r="F253" s="107">
        <f t="shared" si="334"/>
        <v>-19.59782032116507</v>
      </c>
      <c r="G253" s="108">
        <f t="shared" si="335"/>
        <v>428.9</v>
      </c>
      <c r="H253" s="108">
        <f t="shared" si="336"/>
        <v>-21.00125248655419</v>
      </c>
      <c r="I253" s="109">
        <f t="shared" si="337"/>
        <v>-5.7797500054919793</v>
      </c>
      <c r="J253" s="110">
        <v>301.5</v>
      </c>
      <c r="K253" s="108">
        <v>1.06</v>
      </c>
      <c r="L253" s="106">
        <f t="shared" si="338"/>
        <v>41.333333333333336</v>
      </c>
      <c r="M253" s="107">
        <f t="shared" si="339"/>
        <v>-0.93457943925233655</v>
      </c>
      <c r="N253" s="108">
        <f t="shared" si="340"/>
        <v>300.44</v>
      </c>
      <c r="O253" s="108">
        <f t="shared" si="341"/>
        <v>2.0932445290199997</v>
      </c>
      <c r="P253" s="107">
        <f t="shared" si="342"/>
        <v>-21.152634893974387</v>
      </c>
      <c r="Q253" s="113">
        <f>SUM($D$246:D253)</f>
        <v>1309.69</v>
      </c>
      <c r="R253" s="110">
        <f t="shared" si="346"/>
        <v>-34.699646995472776</v>
      </c>
      <c r="S253" s="132">
        <f>SUM(G$246:G253)</f>
        <v>4209.7</v>
      </c>
      <c r="T253" s="107">
        <f t="shared" si="343"/>
        <v>-9.5724685468054798</v>
      </c>
      <c r="U253" s="113">
        <f>SUM($K$246:K253)</f>
        <v>5.67</v>
      </c>
      <c r="V253" s="110">
        <f t="shared" si="344"/>
        <v>-39.032258064516135</v>
      </c>
      <c r="W253" s="59">
        <f>SUM($N$246:N253)</f>
        <v>2738.85</v>
      </c>
      <c r="X253" s="106">
        <f t="shared" si="345"/>
        <v>-21.896432248074394</v>
      </c>
      <c r="Y253"/>
      <c r="Z253" s="406"/>
    </row>
    <row r="254" spans="1:27" s="104" customFormat="1" ht="12" customHeight="1">
      <c r="A254" s="690"/>
      <c r="B254" s="411" t="s">
        <v>29</v>
      </c>
      <c r="C254" s="119">
        <v>885.4</v>
      </c>
      <c r="D254" s="117">
        <v>328.37</v>
      </c>
      <c r="E254" s="115">
        <f t="shared" si="333"/>
        <v>96.947160079169919</v>
      </c>
      <c r="F254" s="116">
        <f t="shared" si="334"/>
        <v>5.3413319645835955</v>
      </c>
      <c r="G254" s="117">
        <f t="shared" si="335"/>
        <v>557.03</v>
      </c>
      <c r="H254" s="117">
        <f t="shared" si="336"/>
        <v>29.87409652599673</v>
      </c>
      <c r="I254" s="118">
        <f t="shared" si="337"/>
        <v>-7.7825971789947657</v>
      </c>
      <c r="J254" s="119">
        <v>491.38</v>
      </c>
      <c r="K254" s="117">
        <v>1.48</v>
      </c>
      <c r="L254" s="115">
        <f t="shared" si="338"/>
        <v>39.622641509433954</v>
      </c>
      <c r="M254" s="116">
        <f t="shared" si="339"/>
        <v>25.423728813559322</v>
      </c>
      <c r="N254" s="117">
        <f t="shared" si="340"/>
        <v>489.9</v>
      </c>
      <c r="O254" s="117">
        <f t="shared" si="341"/>
        <v>63.060844095326843</v>
      </c>
      <c r="P254" s="116">
        <f t="shared" si="342"/>
        <v>0.99781470333566435</v>
      </c>
      <c r="Q254" s="122">
        <f>SUM($D$246:D254)</f>
        <v>1638.06</v>
      </c>
      <c r="R254" s="119">
        <f t="shared" si="346"/>
        <v>-29.313529188386799</v>
      </c>
      <c r="S254" s="133">
        <f>SUM(G$246:G254)</f>
        <v>4766.7299999999996</v>
      </c>
      <c r="T254" s="116">
        <f t="shared" si="343"/>
        <v>-9.366901358907997</v>
      </c>
      <c r="U254" s="122">
        <f>SUM($K$246:K254)</f>
        <v>7.15</v>
      </c>
      <c r="V254" s="119">
        <f t="shared" si="344"/>
        <v>-31.774809160305338</v>
      </c>
      <c r="W254" s="78">
        <f>SUM($N$246:N254)</f>
        <v>3228.75</v>
      </c>
      <c r="X254" s="115">
        <f t="shared" si="345"/>
        <v>-19.114423498465584</v>
      </c>
      <c r="Y254"/>
      <c r="Z254" s="406"/>
    </row>
    <row r="255" spans="1:27" s="104" customFormat="1" ht="12" customHeight="1">
      <c r="A255" s="690"/>
      <c r="B255" s="410" t="s">
        <v>30</v>
      </c>
      <c r="C255" s="110">
        <v>972.76</v>
      </c>
      <c r="D255" s="81">
        <v>387.42</v>
      </c>
      <c r="E255" s="96">
        <f t="shared" si="333"/>
        <v>17.982763346225305</v>
      </c>
      <c r="F255" s="97">
        <f t="shared" si="334"/>
        <v>7.1819841752891245</v>
      </c>
      <c r="G255" s="98">
        <f t="shared" si="335"/>
        <v>585.33999999999992</v>
      </c>
      <c r="H255" s="98">
        <f t="shared" si="336"/>
        <v>5.0823115451591461</v>
      </c>
      <c r="I255" s="99">
        <f t="shared" si="337"/>
        <v>-7.9928952042628953</v>
      </c>
      <c r="J255" s="100">
        <v>529.19000000000005</v>
      </c>
      <c r="K255" s="98">
        <v>1.1200000000000001</v>
      </c>
      <c r="L255" s="96">
        <f t="shared" si="338"/>
        <v>-24.324324324324319</v>
      </c>
      <c r="M255" s="97">
        <f t="shared" si="339"/>
        <v>-11.811023622047234</v>
      </c>
      <c r="N255" s="98">
        <f t="shared" si="340"/>
        <v>528.07000000000005</v>
      </c>
      <c r="O255" s="98">
        <f t="shared" si="341"/>
        <v>7.7913859971422861</v>
      </c>
      <c r="P255" s="97">
        <f t="shared" si="342"/>
        <v>-3.8666690939542336</v>
      </c>
      <c r="Q255" s="103">
        <f>SUM($D$246:D255)</f>
        <v>2025.48</v>
      </c>
      <c r="R255" s="100">
        <f t="shared" si="346"/>
        <v>-24.389096691827017</v>
      </c>
      <c r="S255" s="131">
        <f>SUM(G$246:G255)</f>
        <v>5352.07</v>
      </c>
      <c r="T255" s="97">
        <f t="shared" si="343"/>
        <v>-9.218632326700094</v>
      </c>
      <c r="U255" s="103">
        <f>SUM($K$246:K255)</f>
        <v>8.27</v>
      </c>
      <c r="V255" s="100">
        <f t="shared" si="344"/>
        <v>-29.617021276595747</v>
      </c>
      <c r="W255" s="92">
        <f>SUM($N$246:N255)</f>
        <v>3756.82</v>
      </c>
      <c r="X255" s="96">
        <f t="shared" si="345"/>
        <v>-17.269976613389826</v>
      </c>
      <c r="Y255"/>
      <c r="Z255" s="406"/>
    </row>
    <row r="256" spans="1:27" s="104" customFormat="1" ht="12" customHeight="1">
      <c r="A256" s="690"/>
      <c r="B256" s="410" t="s">
        <v>31</v>
      </c>
      <c r="C256" s="110">
        <v>848.92</v>
      </c>
      <c r="D256" s="48">
        <v>313.18</v>
      </c>
      <c r="E256" s="106">
        <f t="shared" si="333"/>
        <v>-19.162665840689698</v>
      </c>
      <c r="F256" s="107">
        <f t="shared" si="334"/>
        <v>8.9245965498052406</v>
      </c>
      <c r="G256" s="108">
        <f t="shared" si="335"/>
        <v>535.74</v>
      </c>
      <c r="H256" s="108">
        <f t="shared" si="336"/>
        <v>-8.4737075887518216</v>
      </c>
      <c r="I256" s="109">
        <f t="shared" si="337"/>
        <v>-11.583846318881729</v>
      </c>
      <c r="J256" s="110">
        <v>493.49</v>
      </c>
      <c r="K256" s="108">
        <v>0.97</v>
      </c>
      <c r="L256" s="106">
        <f t="shared" si="338"/>
        <v>-13.392857142857151</v>
      </c>
      <c r="M256" s="107">
        <f t="shared" si="339"/>
        <v>-41.566265060240958</v>
      </c>
      <c r="N256" s="108">
        <f t="shared" si="340"/>
        <v>492.52</v>
      </c>
      <c r="O256" s="108">
        <f t="shared" si="341"/>
        <v>-6.7320620372299249</v>
      </c>
      <c r="P256" s="107">
        <f t="shared" si="342"/>
        <v>0.35453767472186648</v>
      </c>
      <c r="Q256" s="113">
        <f>SUM($D$246:D256)</f>
        <v>2338.66</v>
      </c>
      <c r="R256" s="110">
        <f t="shared" si="346"/>
        <v>-21.160082795633695</v>
      </c>
      <c r="S256" s="132">
        <f>SUM(G$246:G256)</f>
        <v>5887.8099999999995</v>
      </c>
      <c r="T256" s="107">
        <f t="shared" si="343"/>
        <v>-9.4390670446313116</v>
      </c>
      <c r="U256" s="113">
        <f>SUM($K$246:K256)</f>
        <v>9.24</v>
      </c>
      <c r="V256" s="110">
        <f t="shared" si="344"/>
        <v>-31.096196868008953</v>
      </c>
      <c r="W256" s="59">
        <f>SUM($N$246:N256)</f>
        <v>4249.34</v>
      </c>
      <c r="X256" s="106">
        <f t="shared" si="345"/>
        <v>-15.55097141403542</v>
      </c>
      <c r="Y256"/>
      <c r="Z256" s="406"/>
    </row>
    <row r="257" spans="1:26" s="104" customFormat="1" ht="12" customHeight="1">
      <c r="A257" s="631"/>
      <c r="B257" s="411" t="s">
        <v>32</v>
      </c>
      <c r="C257" s="119">
        <v>691.19</v>
      </c>
      <c r="D257" s="67">
        <v>216.19</v>
      </c>
      <c r="E257" s="115">
        <f t="shared" si="333"/>
        <v>-30.969410562615749</v>
      </c>
      <c r="F257" s="116">
        <f t="shared" si="334"/>
        <v>-10.324373651899787</v>
      </c>
      <c r="G257" s="117">
        <f t="shared" si="335"/>
        <v>475.00000000000006</v>
      </c>
      <c r="H257" s="117">
        <f t="shared" si="336"/>
        <v>-11.337589129055125</v>
      </c>
      <c r="I257" s="118">
        <f t="shared" si="337"/>
        <v>-4.322604036578948</v>
      </c>
      <c r="J257" s="119">
        <v>387.83</v>
      </c>
      <c r="K257" s="117">
        <v>0.78</v>
      </c>
      <c r="L257" s="115">
        <f t="shared" si="338"/>
        <v>-19.587628865979379</v>
      </c>
      <c r="M257" s="116">
        <f t="shared" si="339"/>
        <v>-54.117647058823529</v>
      </c>
      <c r="N257" s="117">
        <f t="shared" si="340"/>
        <v>387.05</v>
      </c>
      <c r="O257" s="117">
        <f t="shared" si="341"/>
        <v>-21.414358807764145</v>
      </c>
      <c r="P257" s="116">
        <f t="shared" si="342"/>
        <v>-7.4153809352948237</v>
      </c>
      <c r="Q257" s="122">
        <f>SUM($D$246:D257)</f>
        <v>2554.85</v>
      </c>
      <c r="R257" s="119">
        <f t="shared" si="346"/>
        <v>-20.345636056394255</v>
      </c>
      <c r="S257" s="133">
        <f>SUM(G$246:G257)</f>
        <v>6362.8099999999995</v>
      </c>
      <c r="T257" s="116">
        <f t="shared" si="343"/>
        <v>-9.0760865682092629</v>
      </c>
      <c r="U257" s="122">
        <f>SUM($K$246:K257)</f>
        <v>10.02</v>
      </c>
      <c r="V257" s="119">
        <f t="shared" si="344"/>
        <v>-33.686300463269362</v>
      </c>
      <c r="W257" s="78">
        <f>SUM($N$246:N257)</f>
        <v>4636.3900000000003</v>
      </c>
      <c r="X257" s="115">
        <f t="shared" si="345"/>
        <v>-14.926906781604766</v>
      </c>
      <c r="Y257"/>
      <c r="Z257" s="406"/>
    </row>
    <row r="258" spans="1:26" s="104" customFormat="1" ht="12" customHeight="1">
      <c r="A258" s="689">
        <v>2021</v>
      </c>
      <c r="B258" s="467" t="s">
        <v>21</v>
      </c>
      <c r="C258" s="100">
        <v>714.33</v>
      </c>
      <c r="D258" s="98">
        <v>239.02</v>
      </c>
      <c r="E258" s="96">
        <f t="shared" ref="E258:E263" si="347">((D258/D257)-1)*100</f>
        <v>10.560155418844541</v>
      </c>
      <c r="F258" s="97">
        <f t="shared" ref="F258:F263" si="348">((D258/D246)-1)*100</f>
        <v>-9.6981374438021799</v>
      </c>
      <c r="G258" s="98">
        <f t="shared" si="335"/>
        <v>475.31000000000006</v>
      </c>
      <c r="H258" s="98">
        <f t="shared" si="336"/>
        <v>6.5263157894746016E-2</v>
      </c>
      <c r="I258" s="99">
        <f t="shared" si="337"/>
        <v>-14.412532637075692</v>
      </c>
      <c r="J258" s="100">
        <v>435.43</v>
      </c>
      <c r="K258" s="98">
        <v>1.35</v>
      </c>
      <c r="L258" s="96">
        <f t="shared" si="338"/>
        <v>73.07692307692308</v>
      </c>
      <c r="M258" s="97">
        <f t="shared" si="339"/>
        <v>40.625000000000021</v>
      </c>
      <c r="N258" s="98">
        <f t="shared" si="340"/>
        <v>434.08</v>
      </c>
      <c r="O258" s="98">
        <f t="shared" si="341"/>
        <v>12.150884898591908</v>
      </c>
      <c r="P258" s="97">
        <f t="shared" si="342"/>
        <v>-1.2781441892199319</v>
      </c>
      <c r="Q258" s="103">
        <f>SUM($D$258:D258)</f>
        <v>239.02</v>
      </c>
      <c r="R258" s="100">
        <f t="shared" si="346"/>
        <v>-9.6981374438021799</v>
      </c>
      <c r="S258" s="131">
        <f>SUM(G$258:G258)</f>
        <v>475.31000000000006</v>
      </c>
      <c r="T258" s="97">
        <f t="shared" si="343"/>
        <v>-14.412532637075692</v>
      </c>
      <c r="U258" s="103">
        <f>SUM($K$258:K258)</f>
        <v>1.35</v>
      </c>
      <c r="V258" s="100">
        <f t="shared" si="344"/>
        <v>40.625000000000021</v>
      </c>
      <c r="W258" s="92">
        <f>SUM($N$258:N258)</f>
        <v>434.08</v>
      </c>
      <c r="X258" s="96">
        <f t="shared" si="345"/>
        <v>-1.2781441892199319</v>
      </c>
      <c r="Y258"/>
      <c r="Z258" s="406"/>
    </row>
    <row r="259" spans="1:26" s="104" customFormat="1" ht="12" customHeight="1">
      <c r="A259" s="630"/>
      <c r="B259" s="468" t="s">
        <v>22</v>
      </c>
      <c r="C259" s="110">
        <v>765.4</v>
      </c>
      <c r="D259" s="108">
        <v>214.6</v>
      </c>
      <c r="E259" s="106">
        <f t="shared" si="347"/>
        <v>-10.216718266253878</v>
      </c>
      <c r="F259" s="107">
        <f t="shared" si="348"/>
        <v>-30.11593070209717</v>
      </c>
      <c r="G259" s="108">
        <f t="shared" si="335"/>
        <v>550.79999999999995</v>
      </c>
      <c r="H259" s="108">
        <f t="shared" si="336"/>
        <v>15.882266310407921</v>
      </c>
      <c r="I259" s="109">
        <f t="shared" si="337"/>
        <v>-8.4197924980048082</v>
      </c>
      <c r="J259" s="110">
        <v>442.33</v>
      </c>
      <c r="K259" s="108">
        <v>1.03</v>
      </c>
      <c r="L259" s="106">
        <f t="shared" si="338"/>
        <v>-23.703703703703706</v>
      </c>
      <c r="M259" s="107">
        <f t="shared" si="339"/>
        <v>-27.97202797202797</v>
      </c>
      <c r="N259" s="108">
        <f t="shared" si="340"/>
        <v>441.3</v>
      </c>
      <c r="O259" s="108">
        <f t="shared" si="341"/>
        <v>1.663287873203112</v>
      </c>
      <c r="P259" s="107">
        <f t="shared" si="342"/>
        <v>-6.6130568193841892</v>
      </c>
      <c r="Q259" s="113">
        <f>SUM($D$258:D259)</f>
        <v>453.62</v>
      </c>
      <c r="R259" s="110">
        <f t="shared" si="346"/>
        <v>-20.66390331776763</v>
      </c>
      <c r="S259" s="132">
        <f>SUM(G$258:G259)</f>
        <v>1026.1100000000001</v>
      </c>
      <c r="T259" s="107">
        <f t="shared" si="343"/>
        <v>-11.296778153338105</v>
      </c>
      <c r="U259" s="113">
        <f>SUM($K$258:K259)</f>
        <v>2.38</v>
      </c>
      <c r="V259" s="110">
        <f t="shared" si="344"/>
        <v>-0.41841004184099972</v>
      </c>
      <c r="W259" s="59">
        <f>SUM($N$258:N259)</f>
        <v>875.38</v>
      </c>
      <c r="X259" s="106">
        <f t="shared" si="345"/>
        <v>-4.0416552480131536</v>
      </c>
      <c r="Y259"/>
      <c r="Z259" s="406"/>
    </row>
    <row r="260" spans="1:26" s="104" customFormat="1" ht="12" customHeight="1">
      <c r="A260" s="630"/>
      <c r="B260" s="469" t="s">
        <v>23</v>
      </c>
      <c r="C260" s="119">
        <v>869.24</v>
      </c>
      <c r="D260" s="117">
        <v>211.81</v>
      </c>
      <c r="E260" s="115">
        <f t="shared" si="347"/>
        <v>-1.3000931966449136</v>
      </c>
      <c r="F260" s="116">
        <f t="shared" si="348"/>
        <v>23.749707875671898</v>
      </c>
      <c r="G260" s="117">
        <f t="shared" si="335"/>
        <v>657.43000000000006</v>
      </c>
      <c r="H260" s="117">
        <f t="shared" si="336"/>
        <v>19.359114015976786</v>
      </c>
      <c r="I260" s="118">
        <f t="shared" si="337"/>
        <v>-1.074378921708774</v>
      </c>
      <c r="J260" s="119">
        <v>479.14</v>
      </c>
      <c r="K260" s="117">
        <v>1.52</v>
      </c>
      <c r="L260" s="115">
        <f t="shared" si="338"/>
        <v>47.572815533980581</v>
      </c>
      <c r="M260" s="116">
        <f t="shared" si="339"/>
        <v>261.90476190476193</v>
      </c>
      <c r="N260" s="117">
        <f t="shared" si="340"/>
        <v>477.62</v>
      </c>
      <c r="O260" s="117">
        <f t="shared" si="341"/>
        <v>8.2302288692499346</v>
      </c>
      <c r="P260" s="116">
        <f t="shared" si="342"/>
        <v>22.501218292338866</v>
      </c>
      <c r="Q260" s="122">
        <f>SUM($D$258:D260)</f>
        <v>665.43000000000006</v>
      </c>
      <c r="R260" s="119">
        <f t="shared" si="346"/>
        <v>-10.431669201674431</v>
      </c>
      <c r="S260" s="133">
        <f>SUM(G$258:G260)</f>
        <v>1683.5400000000002</v>
      </c>
      <c r="T260" s="116">
        <f t="shared" si="343"/>
        <v>-7.5668731058110339</v>
      </c>
      <c r="U260" s="122">
        <f>SUM($K$258:K260)</f>
        <v>3.9</v>
      </c>
      <c r="V260" s="119">
        <f t="shared" si="344"/>
        <v>38.790035587188633</v>
      </c>
      <c r="W260" s="78">
        <f>SUM($N$258:N260)</f>
        <v>1353</v>
      </c>
      <c r="X260" s="115">
        <f t="shared" si="345"/>
        <v>3.9058780161887352</v>
      </c>
      <c r="Y260"/>
      <c r="Z260" s="406"/>
    </row>
    <row r="261" spans="1:26" s="104" customFormat="1" ht="12" customHeight="1">
      <c r="A261" s="630"/>
      <c r="B261" s="468" t="s">
        <v>24</v>
      </c>
      <c r="C261" s="100">
        <v>813.22</v>
      </c>
      <c r="D261" s="98">
        <v>201.84</v>
      </c>
      <c r="E261" s="96">
        <f t="shared" si="347"/>
        <v>-4.7070487701241674</v>
      </c>
      <c r="F261" s="97">
        <f t="shared" si="348"/>
        <v>2340.6287787182587</v>
      </c>
      <c r="G261" s="98">
        <f t="shared" si="335"/>
        <v>611.38</v>
      </c>
      <c r="H261" s="98">
        <f t="shared" si="336"/>
        <v>-7.0045480127161941</v>
      </c>
      <c r="I261" s="99">
        <f t="shared" si="337"/>
        <v>52.898514480068016</v>
      </c>
      <c r="J261" s="100">
        <v>495.48</v>
      </c>
      <c r="K261" s="98">
        <v>1.37</v>
      </c>
      <c r="L261" s="96">
        <f t="shared" si="338"/>
        <v>-9.8684210526315717</v>
      </c>
      <c r="M261" s="97">
        <f t="shared" si="339"/>
        <v>495.65217391304344</v>
      </c>
      <c r="N261" s="98">
        <f t="shared" si="340"/>
        <v>494.11</v>
      </c>
      <c r="O261" s="98">
        <f t="shared" si="341"/>
        <v>3.4525354884636261</v>
      </c>
      <c r="P261" s="97">
        <f t="shared" si="342"/>
        <v>143.75215825563612</v>
      </c>
      <c r="Q261" s="103">
        <f>SUM($D$258:D261)</f>
        <v>867.2700000000001</v>
      </c>
      <c r="R261" s="100">
        <f t="shared" si="346"/>
        <v>15.451277955271593</v>
      </c>
      <c r="S261" s="131">
        <f>SUM(G$258:G261)</f>
        <v>2294.92</v>
      </c>
      <c r="T261" s="97">
        <f t="shared" si="343"/>
        <v>3.3179964163837727</v>
      </c>
      <c r="U261" s="103">
        <f>SUM($K$258:K261)</f>
        <v>5.27</v>
      </c>
      <c r="V261" s="100">
        <f t="shared" si="344"/>
        <v>73.355263157894754</v>
      </c>
      <c r="W261" s="92">
        <f>SUM($N$258:N261)</f>
        <v>1847.1100000000001</v>
      </c>
      <c r="X261" s="96">
        <f t="shared" si="345"/>
        <v>22.743795062630845</v>
      </c>
      <c r="Y261"/>
      <c r="Z261" s="406"/>
    </row>
    <row r="262" spans="1:26" s="104" customFormat="1" ht="12" customHeight="1">
      <c r="A262" s="630"/>
      <c r="B262" s="468" t="s">
        <v>25</v>
      </c>
      <c r="C262" s="110">
        <v>867.35</v>
      </c>
      <c r="D262" s="108">
        <v>261.77</v>
      </c>
      <c r="E262" s="106">
        <f t="shared" si="347"/>
        <v>29.691835116924281</v>
      </c>
      <c r="F262" s="107">
        <f t="shared" si="348"/>
        <v>151.38768846634014</v>
      </c>
      <c r="G262" s="108">
        <f t="shared" si="335"/>
        <v>605.58000000000004</v>
      </c>
      <c r="H262" s="108">
        <f t="shared" si="336"/>
        <v>-0.94867349275409296</v>
      </c>
      <c r="I262" s="109">
        <f t="shared" si="337"/>
        <v>41.546876095645466</v>
      </c>
      <c r="J262" s="110">
        <v>500.32</v>
      </c>
      <c r="K262" s="108">
        <v>1.02</v>
      </c>
      <c r="L262" s="106">
        <f t="shared" si="338"/>
        <v>-25.547445255474454</v>
      </c>
      <c r="M262" s="107">
        <f t="shared" si="339"/>
        <v>183.33333333333334</v>
      </c>
      <c r="N262" s="108">
        <f t="shared" si="340"/>
        <v>499.3</v>
      </c>
      <c r="O262" s="108">
        <f t="shared" si="341"/>
        <v>1.0503733986359398</v>
      </c>
      <c r="P262" s="107">
        <f t="shared" si="342"/>
        <v>84.005896443707414</v>
      </c>
      <c r="Q262" s="113">
        <f>SUM($D$258:D262)</f>
        <v>1129.04</v>
      </c>
      <c r="R262" s="110">
        <f t="shared" si="346"/>
        <v>32.000514421334472</v>
      </c>
      <c r="S262" s="132">
        <f>SUM(G$258:G262)</f>
        <v>2900.5</v>
      </c>
      <c r="T262" s="107">
        <f t="shared" si="343"/>
        <v>9.492082067156149</v>
      </c>
      <c r="U262" s="113">
        <f>SUM($K$258:K262)</f>
        <v>6.2899999999999991</v>
      </c>
      <c r="V262" s="110">
        <f t="shared" si="344"/>
        <v>85.000000000000014</v>
      </c>
      <c r="W262" s="59">
        <f>SUM($N$258:N262)</f>
        <v>2346.4100000000003</v>
      </c>
      <c r="X262" s="106">
        <f t="shared" si="345"/>
        <v>32.102803738317796</v>
      </c>
      <c r="Y262"/>
      <c r="Z262" s="406"/>
    </row>
    <row r="263" spans="1:26" s="104" customFormat="1" ht="12" customHeight="1">
      <c r="A263" s="630"/>
      <c r="B263" s="469" t="s">
        <v>26</v>
      </c>
      <c r="C263" s="119">
        <v>911.28</v>
      </c>
      <c r="D263" s="117">
        <v>216.28</v>
      </c>
      <c r="E263" s="115">
        <f t="shared" si="347"/>
        <v>-17.377850785040295</v>
      </c>
      <c r="F263" s="116">
        <f t="shared" si="348"/>
        <v>-11.178644763860369</v>
      </c>
      <c r="G263" s="117">
        <f t="shared" ref="G263:G268" si="349">C263-D263</f>
        <v>695</v>
      </c>
      <c r="H263" s="117">
        <f t="shared" si="336"/>
        <v>14.766009445490269</v>
      </c>
      <c r="I263" s="118">
        <f t="shared" si="337"/>
        <v>18.030670991627453</v>
      </c>
      <c r="J263" s="119">
        <v>496.85</v>
      </c>
      <c r="K263" s="117">
        <v>1.23</v>
      </c>
      <c r="L263" s="115">
        <f t="shared" si="338"/>
        <v>20.588235294117641</v>
      </c>
      <c r="M263" s="116">
        <f t="shared" si="339"/>
        <v>167.39130434782606</v>
      </c>
      <c r="N263" s="117">
        <f t="shared" si="340"/>
        <v>495.62</v>
      </c>
      <c r="O263" s="117">
        <f t="shared" si="341"/>
        <v>-0.73703184458241422</v>
      </c>
      <c r="P263" s="116">
        <f t="shared" si="342"/>
        <v>34.704971054276633</v>
      </c>
      <c r="Q263" s="122">
        <f>SUM($D$258:D263)</f>
        <v>1345.32</v>
      </c>
      <c r="R263" s="119">
        <f t="shared" si="346"/>
        <v>22.432041353075547</v>
      </c>
      <c r="S263" s="133">
        <f>SUM(G$258:G263)</f>
        <v>3595.5</v>
      </c>
      <c r="T263" s="116">
        <f t="shared" si="343"/>
        <v>11.044881218575121</v>
      </c>
      <c r="U263" s="122">
        <f>SUM($K$258:K263)</f>
        <v>7.52</v>
      </c>
      <c r="V263" s="119">
        <f t="shared" si="344"/>
        <v>94.818652849740957</v>
      </c>
      <c r="W263" s="78">
        <f>SUM($N$258:N263)</f>
        <v>2842.03</v>
      </c>
      <c r="X263" s="115">
        <f t="shared" si="345"/>
        <v>32.549332363242932</v>
      </c>
      <c r="Y263"/>
      <c r="Z263" s="406"/>
    </row>
    <row r="264" spans="1:26" s="104" customFormat="1" ht="12" customHeight="1">
      <c r="A264" s="630"/>
      <c r="B264" s="467" t="s">
        <v>27</v>
      </c>
      <c r="C264" s="100">
        <v>821.76</v>
      </c>
      <c r="D264" s="98">
        <v>153.41</v>
      </c>
      <c r="E264" s="96">
        <f t="shared" ref="E264:E284" si="350">((D264/D263)-1)*100</f>
        <v>-29.068799704087301</v>
      </c>
      <c r="F264" s="97">
        <f t="shared" ref="F264:F284" si="351">((D264/D252)-1)*100</f>
        <v>247.63199637434846</v>
      </c>
      <c r="G264" s="98">
        <f t="shared" si="349"/>
        <v>668.35</v>
      </c>
      <c r="H264" s="98">
        <f t="shared" si="336"/>
        <v>-3.8345323741007187</v>
      </c>
      <c r="I264" s="99">
        <f t="shared" si="337"/>
        <v>23.102851248802779</v>
      </c>
      <c r="J264" s="447">
        <v>402.8</v>
      </c>
      <c r="K264" s="98">
        <v>1.76</v>
      </c>
      <c r="L264" s="96">
        <f t="shared" si="338"/>
        <v>43.089430894308947</v>
      </c>
      <c r="M264" s="97">
        <f t="shared" si="339"/>
        <v>134.66666666666666</v>
      </c>
      <c r="N264" s="98">
        <f t="shared" si="340"/>
        <v>401.04</v>
      </c>
      <c r="O264" s="98">
        <f t="shared" si="341"/>
        <v>-19.083168556555417</v>
      </c>
      <c r="P264" s="97">
        <f t="shared" si="342"/>
        <v>36.278374337365804</v>
      </c>
      <c r="Q264" s="103">
        <f>SUM($D$258:D264)</f>
        <v>1498.73</v>
      </c>
      <c r="R264" s="100">
        <f t="shared" si="346"/>
        <v>31.127073563379291</v>
      </c>
      <c r="S264" s="131">
        <f>SUM(G$258:G264)</f>
        <v>4263.8500000000004</v>
      </c>
      <c r="T264" s="97">
        <f t="shared" si="343"/>
        <v>12.776396529834955</v>
      </c>
      <c r="U264" s="103">
        <f>SUM($K$258:K264)</f>
        <v>9.2799999999999994</v>
      </c>
      <c r="V264" s="100">
        <f t="shared" si="344"/>
        <v>101.30151843817789</v>
      </c>
      <c r="W264" s="92">
        <f>SUM($N$258:N264)</f>
        <v>3243.07</v>
      </c>
      <c r="X264" s="96">
        <f t="shared" si="345"/>
        <v>32.999372541943337</v>
      </c>
      <c r="Y264"/>
      <c r="Z264" s="406"/>
    </row>
    <row r="265" spans="1:26" s="104" customFormat="1" ht="12" customHeight="1">
      <c r="A265" s="630"/>
      <c r="B265" s="468" t="s">
        <v>28</v>
      </c>
      <c r="C265" s="110">
        <v>635.35</v>
      </c>
      <c r="D265" s="108">
        <v>89.91</v>
      </c>
      <c r="E265" s="106">
        <f t="shared" si="350"/>
        <v>-41.39234730460857</v>
      </c>
      <c r="F265" s="107">
        <f t="shared" si="351"/>
        <v>-46.074491693156595</v>
      </c>
      <c r="G265" s="108">
        <f t="shared" si="349"/>
        <v>545.44000000000005</v>
      </c>
      <c r="H265" s="108">
        <f t="shared" si="336"/>
        <v>-18.390065085658701</v>
      </c>
      <c r="I265" s="109">
        <f t="shared" si="337"/>
        <v>27.171834926556325</v>
      </c>
      <c r="J265" s="456">
        <v>356.09</v>
      </c>
      <c r="K265" s="108">
        <v>0.78</v>
      </c>
      <c r="L265" s="106">
        <f t="shared" si="338"/>
        <v>-55.681818181818187</v>
      </c>
      <c r="M265" s="107">
        <f t="shared" si="339"/>
        <v>-26.415094339622648</v>
      </c>
      <c r="N265" s="108">
        <f t="shared" si="340"/>
        <v>355.31</v>
      </c>
      <c r="O265" s="108">
        <f t="shared" si="341"/>
        <v>-11.402852583283462</v>
      </c>
      <c r="P265" s="107">
        <f t="shared" si="342"/>
        <v>18.263213952869116</v>
      </c>
      <c r="Q265" s="113">
        <f>SUM($D$258:D265)</f>
        <v>1588.64</v>
      </c>
      <c r="R265" s="110">
        <f t="shared" si="346"/>
        <v>21.298933335369451</v>
      </c>
      <c r="S265" s="132">
        <f>SUM(G$258:G265)</f>
        <v>4809.2900000000009</v>
      </c>
      <c r="T265" s="107">
        <f t="shared" si="343"/>
        <v>14.243057700073658</v>
      </c>
      <c r="U265" s="457">
        <f>SUM($K$258:K265)</f>
        <v>10.059999999999999</v>
      </c>
      <c r="V265" s="110">
        <f t="shared" si="344"/>
        <v>77.425044091710731</v>
      </c>
      <c r="W265" s="59">
        <f>SUM($N$258:N265)</f>
        <v>3598.38</v>
      </c>
      <c r="X265" s="106">
        <f t="shared" si="345"/>
        <v>31.38287967577633</v>
      </c>
      <c r="Y265"/>
      <c r="Z265" s="406"/>
    </row>
    <row r="266" spans="1:26" s="104" customFormat="1" ht="12" customHeight="1">
      <c r="A266" s="630"/>
      <c r="B266" s="469" t="s">
        <v>29</v>
      </c>
      <c r="C266" s="119">
        <v>848.61</v>
      </c>
      <c r="D266" s="117">
        <v>213.64</v>
      </c>
      <c r="E266" s="115">
        <f t="shared" si="350"/>
        <v>137.61539317094872</v>
      </c>
      <c r="F266" s="116">
        <f t="shared" si="351"/>
        <v>-34.939245363461957</v>
      </c>
      <c r="G266" s="117">
        <f t="shared" si="349"/>
        <v>634.97</v>
      </c>
      <c r="H266" s="117">
        <f t="shared" si="336"/>
        <v>16.414271047227924</v>
      </c>
      <c r="I266" s="118">
        <f t="shared" si="337"/>
        <v>13.992065059332548</v>
      </c>
      <c r="J266" s="448">
        <v>529.58000000000004</v>
      </c>
      <c r="K266" s="117">
        <v>1.37</v>
      </c>
      <c r="L266" s="115">
        <f t="shared" si="338"/>
        <v>75.641025641025635</v>
      </c>
      <c r="M266" s="116">
        <f t="shared" si="339"/>
        <v>-7.4324324324324227</v>
      </c>
      <c r="N266" s="117">
        <f t="shared" si="340"/>
        <v>528.21</v>
      </c>
      <c r="O266" s="117">
        <f t="shared" si="341"/>
        <v>48.661732008668501</v>
      </c>
      <c r="P266" s="116">
        <f t="shared" si="342"/>
        <v>7.8199632578077383</v>
      </c>
      <c r="Q266" s="122">
        <f>SUM($D$258:D266)</f>
        <v>1802.2800000000002</v>
      </c>
      <c r="R266" s="119">
        <f t="shared" si="346"/>
        <v>10.025273799494538</v>
      </c>
      <c r="S266" s="133">
        <f>SUM(G$258:G266)</f>
        <v>5444.2600000000011</v>
      </c>
      <c r="T266" s="116">
        <f t="shared" si="343"/>
        <v>14.213727230197669</v>
      </c>
      <c r="U266" s="449">
        <f>SUM($K$258:K266)</f>
        <v>11.43</v>
      </c>
      <c r="V266" s="119">
        <f t="shared" si="344"/>
        <v>59.860139860139853</v>
      </c>
      <c r="W266" s="78">
        <f>SUM($N$258:N266)</f>
        <v>4126.59</v>
      </c>
      <c r="X266" s="115">
        <f t="shared" si="345"/>
        <v>27.807665505226488</v>
      </c>
      <c r="Y266"/>
      <c r="Z266" s="406"/>
    </row>
    <row r="267" spans="1:26" s="104" customFormat="1" ht="12" customHeight="1">
      <c r="A267" s="630"/>
      <c r="B267" s="468" t="s">
        <v>30</v>
      </c>
      <c r="C267" s="100">
        <v>840.41</v>
      </c>
      <c r="D267" s="108">
        <v>237.17</v>
      </c>
      <c r="E267" s="106">
        <f t="shared" si="350"/>
        <v>11.013855083317736</v>
      </c>
      <c r="F267" s="107">
        <f t="shared" si="351"/>
        <v>-38.782200196169534</v>
      </c>
      <c r="G267" s="108">
        <f t="shared" si="349"/>
        <v>603.24</v>
      </c>
      <c r="H267" s="108">
        <f t="shared" si="336"/>
        <v>-4.9970864765264578</v>
      </c>
      <c r="I267" s="109">
        <f t="shared" si="337"/>
        <v>3.0580517306181276</v>
      </c>
      <c r="J267" s="447">
        <v>539.96</v>
      </c>
      <c r="K267" s="108">
        <v>1.35</v>
      </c>
      <c r="L267" s="106">
        <f t="shared" si="338"/>
        <v>-1.4598540145985384</v>
      </c>
      <c r="M267" s="107">
        <f t="shared" si="339"/>
        <v>20.535714285714278</v>
      </c>
      <c r="N267" s="108">
        <f t="shared" si="340"/>
        <v>538.61</v>
      </c>
      <c r="O267" s="108">
        <f t="shared" si="341"/>
        <v>1.968913878949663</v>
      </c>
      <c r="P267" s="107">
        <f t="shared" si="342"/>
        <v>1.9959475069593058</v>
      </c>
      <c r="Q267" s="113">
        <f>SUM($D$258:D267)</f>
        <v>2039.4500000000003</v>
      </c>
      <c r="R267" s="110">
        <f t="shared" si="346"/>
        <v>0.6897130556707598</v>
      </c>
      <c r="S267" s="132">
        <f>SUM(G$258:G267)</f>
        <v>6047.5000000000009</v>
      </c>
      <c r="T267" s="107">
        <f t="shared" si="343"/>
        <v>12.993664133690341</v>
      </c>
      <c r="U267" s="457">
        <f>SUM($K$258:K267)</f>
        <v>12.78</v>
      </c>
      <c r="V267" s="110">
        <f t="shared" si="344"/>
        <v>54.534461910519958</v>
      </c>
      <c r="W267" s="59">
        <f>SUM($N$258:N267)</f>
        <v>4665.2</v>
      </c>
      <c r="X267" s="106">
        <f t="shared" si="345"/>
        <v>24.179492230130784</v>
      </c>
      <c r="Y267"/>
      <c r="Z267" s="406"/>
    </row>
    <row r="268" spans="1:26" s="104" customFormat="1" ht="12" customHeight="1">
      <c r="A268" s="630"/>
      <c r="B268" s="468" t="s">
        <v>31</v>
      </c>
      <c r="C268" s="110">
        <v>873.11</v>
      </c>
      <c r="D268" s="108">
        <v>245.86</v>
      </c>
      <c r="E268" s="106">
        <f t="shared" si="350"/>
        <v>3.6640384534300408</v>
      </c>
      <c r="F268" s="107">
        <f t="shared" si="351"/>
        <v>-21.495625518870931</v>
      </c>
      <c r="G268" s="108">
        <f t="shared" si="349"/>
        <v>627.25</v>
      </c>
      <c r="H268" s="108">
        <f t="shared" si="336"/>
        <v>3.9801737285325878</v>
      </c>
      <c r="I268" s="109">
        <f t="shared" si="337"/>
        <v>17.081046776421395</v>
      </c>
      <c r="J268" s="456">
        <v>613.55999999999995</v>
      </c>
      <c r="K268" s="108">
        <v>1.48</v>
      </c>
      <c r="L268" s="106">
        <f t="shared" si="338"/>
        <v>9.6296296296296102</v>
      </c>
      <c r="M268" s="107">
        <f t="shared" si="339"/>
        <v>52.577319587628878</v>
      </c>
      <c r="N268" s="108">
        <f t="shared" si="340"/>
        <v>612.07999999999993</v>
      </c>
      <c r="O268" s="108">
        <f t="shared" si="341"/>
        <v>13.640667644492277</v>
      </c>
      <c r="P268" s="107">
        <f t="shared" si="342"/>
        <v>24.275156338828864</v>
      </c>
      <c r="Q268" s="113">
        <f>SUM($D$258:D268)</f>
        <v>2285.3100000000004</v>
      </c>
      <c r="R268" s="110">
        <f t="shared" si="346"/>
        <v>-2.2812208700708769</v>
      </c>
      <c r="S268" s="132">
        <f>SUM(G$258:G268)</f>
        <v>6674.7500000000009</v>
      </c>
      <c r="T268" s="107">
        <f t="shared" si="343"/>
        <v>13.365580750737571</v>
      </c>
      <c r="U268" s="457">
        <f>SUM($K$258:K268)</f>
        <v>14.26</v>
      </c>
      <c r="V268" s="110">
        <f t="shared" si="344"/>
        <v>54.329004329004313</v>
      </c>
      <c r="W268" s="59">
        <f>SUM($N$258:N268)</f>
        <v>5277.28</v>
      </c>
      <c r="X268" s="106">
        <f t="shared" si="345"/>
        <v>24.190580184216827</v>
      </c>
      <c r="Y268"/>
      <c r="Z268" s="406"/>
    </row>
    <row r="269" spans="1:26" s="104" customFormat="1" ht="12" customHeight="1">
      <c r="A269" s="631"/>
      <c r="B269" s="469" t="s">
        <v>32</v>
      </c>
      <c r="C269" s="119">
        <v>660.72</v>
      </c>
      <c r="D269" s="117">
        <v>151.72</v>
      </c>
      <c r="E269" s="115">
        <f t="shared" si="350"/>
        <v>-38.290083787521354</v>
      </c>
      <c r="F269" s="116">
        <f t="shared" si="351"/>
        <v>-29.820990795133905</v>
      </c>
      <c r="G269" s="117">
        <f t="shared" ref="G269:G274" si="352">C269-D269</f>
        <v>509</v>
      </c>
      <c r="H269" s="117">
        <f t="shared" si="336"/>
        <v>-18.852132323634919</v>
      </c>
      <c r="I269" s="118">
        <f t="shared" si="337"/>
        <v>7.1578947368420964</v>
      </c>
      <c r="J269" s="448">
        <v>450.58</v>
      </c>
      <c r="K269" s="117">
        <v>1.43</v>
      </c>
      <c r="L269" s="115">
        <f t="shared" si="338"/>
        <v>-3.3783783783783772</v>
      </c>
      <c r="M269" s="116">
        <f t="shared" si="339"/>
        <v>83.333333333333329</v>
      </c>
      <c r="N269" s="117">
        <f t="shared" si="340"/>
        <v>449.15</v>
      </c>
      <c r="O269" s="117">
        <f t="shared" si="341"/>
        <v>-26.619069402692453</v>
      </c>
      <c r="P269" s="116">
        <f t="shared" si="342"/>
        <v>16.044438703009934</v>
      </c>
      <c r="Q269" s="122">
        <f>SUM($D$258:D269)</f>
        <v>2437.0300000000002</v>
      </c>
      <c r="R269" s="119">
        <f t="shared" si="346"/>
        <v>-4.6116210345029884</v>
      </c>
      <c r="S269" s="133">
        <f>SUM(G$258:G269)</f>
        <v>7183.7500000000009</v>
      </c>
      <c r="T269" s="116">
        <f t="shared" si="343"/>
        <v>12.902161152069635</v>
      </c>
      <c r="U269" s="449">
        <f>SUM($K$258:K269)</f>
        <v>15.69</v>
      </c>
      <c r="V269" s="119">
        <f t="shared" si="344"/>
        <v>56.586826347305383</v>
      </c>
      <c r="W269" s="78">
        <f>SUM($N$258:N269)</f>
        <v>5726.4299999999994</v>
      </c>
      <c r="X269" s="115">
        <f t="shared" si="345"/>
        <v>23.510532979322264</v>
      </c>
      <c r="Y269"/>
      <c r="Z269" s="406"/>
    </row>
    <row r="270" spans="1:26" s="104" customFormat="1" ht="12" customHeight="1">
      <c r="A270" s="689">
        <v>2022</v>
      </c>
      <c r="B270" s="532" t="s">
        <v>21</v>
      </c>
      <c r="C270" s="100">
        <v>737.34</v>
      </c>
      <c r="D270" s="98">
        <v>180.08</v>
      </c>
      <c r="E270" s="96">
        <f t="shared" si="350"/>
        <v>18.692327972581069</v>
      </c>
      <c r="F270" s="97">
        <f t="shared" si="351"/>
        <v>-24.659024349426829</v>
      </c>
      <c r="G270" s="98">
        <f t="shared" si="352"/>
        <v>557.26</v>
      </c>
      <c r="H270" s="98">
        <f t="shared" si="336"/>
        <v>9.481335952848724</v>
      </c>
      <c r="I270" s="99">
        <f t="shared" si="337"/>
        <v>17.241379310344819</v>
      </c>
      <c r="J270" s="100">
        <v>534.48</v>
      </c>
      <c r="K270" s="98">
        <v>2.0699999999999998</v>
      </c>
      <c r="L270" s="96">
        <f t="shared" si="338"/>
        <v>44.755244755244746</v>
      </c>
      <c r="M270" s="97">
        <f t="shared" si="339"/>
        <v>53.333333333333321</v>
      </c>
      <c r="N270" s="98">
        <f t="shared" si="340"/>
        <v>532.41</v>
      </c>
      <c r="O270" s="98">
        <f t="shared" si="341"/>
        <v>18.537237003228313</v>
      </c>
      <c r="P270" s="97">
        <f t="shared" si="342"/>
        <v>22.652506450423893</v>
      </c>
      <c r="Q270" s="103">
        <f>SUM($D$270:D270)</f>
        <v>180.08</v>
      </c>
      <c r="R270" s="100">
        <f t="shared" si="346"/>
        <v>-24.659024349426829</v>
      </c>
      <c r="S270" s="131">
        <f>SUM(G$270:G270)</f>
        <v>557.26</v>
      </c>
      <c r="T270" s="97">
        <f t="shared" si="343"/>
        <v>17.241379310344819</v>
      </c>
      <c r="U270" s="103">
        <f>SUM($K$270:K270)</f>
        <v>2.0699999999999998</v>
      </c>
      <c r="V270" s="100">
        <f t="shared" si="344"/>
        <v>53.333333333333321</v>
      </c>
      <c r="W270" s="92">
        <f>SUM($N$270:N270)</f>
        <v>532.41</v>
      </c>
      <c r="X270" s="96">
        <f t="shared" si="345"/>
        <v>22.652506450423893</v>
      </c>
      <c r="Y270"/>
      <c r="Z270" s="406"/>
    </row>
    <row r="271" spans="1:26" s="104" customFormat="1" ht="12" customHeight="1">
      <c r="A271" s="630"/>
      <c r="B271" s="533" t="s">
        <v>22</v>
      </c>
      <c r="C271" s="110">
        <v>941.96</v>
      </c>
      <c r="D271" s="108">
        <v>308.06</v>
      </c>
      <c r="E271" s="106">
        <f t="shared" si="350"/>
        <v>71.068414038205233</v>
      </c>
      <c r="F271" s="107">
        <f t="shared" si="351"/>
        <v>43.550792171481831</v>
      </c>
      <c r="G271" s="108">
        <f t="shared" si="352"/>
        <v>633.90000000000009</v>
      </c>
      <c r="H271" s="108">
        <f t="shared" si="336"/>
        <v>13.753005778272275</v>
      </c>
      <c r="I271" s="109">
        <f t="shared" si="337"/>
        <v>15.087145969498938</v>
      </c>
      <c r="J271" s="110">
        <v>575.97</v>
      </c>
      <c r="K271" s="108">
        <v>2.09</v>
      </c>
      <c r="L271" s="106">
        <f t="shared" si="338"/>
        <v>0.96618357487923134</v>
      </c>
      <c r="M271" s="107">
        <f t="shared" si="339"/>
        <v>102.91262135922329</v>
      </c>
      <c r="N271" s="108">
        <f t="shared" si="340"/>
        <v>573.88</v>
      </c>
      <c r="O271" s="108">
        <f t="shared" si="341"/>
        <v>7.7891098965083394</v>
      </c>
      <c r="P271" s="107">
        <f t="shared" si="342"/>
        <v>30.043054611375485</v>
      </c>
      <c r="Q271" s="113">
        <f>SUM($D$270:D271)</f>
        <v>488.14</v>
      </c>
      <c r="R271" s="110">
        <f t="shared" si="346"/>
        <v>7.6098937436620995</v>
      </c>
      <c r="S271" s="132">
        <f>SUM(G$270:G271)</f>
        <v>1191.1600000000001</v>
      </c>
      <c r="T271" s="107">
        <f t="shared" si="343"/>
        <v>16.085020124548045</v>
      </c>
      <c r="U271" s="113">
        <f>SUM($K$270:K271)</f>
        <v>4.16</v>
      </c>
      <c r="V271" s="110">
        <f t="shared" si="344"/>
        <v>74.789915966386573</v>
      </c>
      <c r="W271" s="59">
        <f>SUM($N$270:N271)</f>
        <v>1106.29</v>
      </c>
      <c r="X271" s="106">
        <f t="shared" si="345"/>
        <v>26.378258584843152</v>
      </c>
      <c r="Y271"/>
      <c r="Z271" s="406"/>
    </row>
    <row r="272" spans="1:26" s="104" customFormat="1" ht="12" customHeight="1">
      <c r="A272" s="630"/>
      <c r="B272" s="534" t="s">
        <v>23</v>
      </c>
      <c r="C272" s="119">
        <v>1058.3399999999999</v>
      </c>
      <c r="D272" s="117">
        <v>353.21</v>
      </c>
      <c r="E272" s="115">
        <f t="shared" si="350"/>
        <v>14.656235798221129</v>
      </c>
      <c r="F272" s="116">
        <f t="shared" si="351"/>
        <v>66.757943439875362</v>
      </c>
      <c r="G272" s="117">
        <f t="shared" si="352"/>
        <v>705.12999999999988</v>
      </c>
      <c r="H272" s="117">
        <f t="shared" si="336"/>
        <v>11.236788136930077</v>
      </c>
      <c r="I272" s="118">
        <f t="shared" si="337"/>
        <v>7.255525303074073</v>
      </c>
      <c r="J272" s="119">
        <v>654.66999999999996</v>
      </c>
      <c r="K272" s="117">
        <v>2.17</v>
      </c>
      <c r="L272" s="115">
        <f t="shared" si="338"/>
        <v>3.8277511961722466</v>
      </c>
      <c r="M272" s="116">
        <f t="shared" si="339"/>
        <v>42.763157894736835</v>
      </c>
      <c r="N272" s="117">
        <f t="shared" si="340"/>
        <v>652.5</v>
      </c>
      <c r="O272" s="117">
        <f t="shared" si="341"/>
        <v>13.699728166167136</v>
      </c>
      <c r="P272" s="116">
        <f t="shared" si="342"/>
        <v>36.61488212386417</v>
      </c>
      <c r="Q272" s="122">
        <f>SUM($D$270:D272)</f>
        <v>841.34999999999991</v>
      </c>
      <c r="R272" s="119">
        <f t="shared" si="346"/>
        <v>26.437040710517977</v>
      </c>
      <c r="S272" s="133">
        <f>SUM(G$270:G272)</f>
        <v>1896.29</v>
      </c>
      <c r="T272" s="116">
        <f t="shared" si="343"/>
        <v>12.637062380460208</v>
      </c>
      <c r="U272" s="122">
        <f>SUM($K$270:K272)</f>
        <v>6.33</v>
      </c>
      <c r="V272" s="119">
        <f t="shared" si="344"/>
        <v>62.307692307692307</v>
      </c>
      <c r="W272" s="78">
        <f>SUM($N$270:N272)</f>
        <v>1758.79</v>
      </c>
      <c r="X272" s="115">
        <f t="shared" si="345"/>
        <v>29.991869918699177</v>
      </c>
      <c r="Y272"/>
      <c r="Z272" s="406"/>
    </row>
    <row r="273" spans="1:26" s="104" customFormat="1" ht="12" customHeight="1">
      <c r="A273" s="630"/>
      <c r="B273" s="533" t="s">
        <v>24</v>
      </c>
      <c r="C273" s="100">
        <v>974.82</v>
      </c>
      <c r="D273" s="98">
        <v>317.41000000000003</v>
      </c>
      <c r="E273" s="96">
        <f t="shared" si="350"/>
        <v>-10.135613374479757</v>
      </c>
      <c r="F273" s="97">
        <f t="shared" si="351"/>
        <v>57.258224336107808</v>
      </c>
      <c r="G273" s="98">
        <f t="shared" si="352"/>
        <v>657.41000000000008</v>
      </c>
      <c r="H273" s="98">
        <f t="shared" si="336"/>
        <v>-6.7675464098818416</v>
      </c>
      <c r="I273" s="99">
        <f t="shared" si="337"/>
        <v>7.5288691157708865</v>
      </c>
      <c r="J273" s="100">
        <v>601.12</v>
      </c>
      <c r="K273" s="98">
        <v>2.68</v>
      </c>
      <c r="L273" s="96">
        <f t="shared" si="338"/>
        <v>23.502304147465459</v>
      </c>
      <c r="M273" s="97">
        <f t="shared" si="339"/>
        <v>95.620437956204384</v>
      </c>
      <c r="N273" s="98">
        <f t="shared" si="340"/>
        <v>598.44000000000005</v>
      </c>
      <c r="O273" s="98">
        <f t="shared" si="341"/>
        <v>-8.2850574712643557</v>
      </c>
      <c r="P273" s="97">
        <f t="shared" si="342"/>
        <v>21.114731537511886</v>
      </c>
      <c r="Q273" s="103">
        <f>SUM($D$270:D273)</f>
        <v>1158.76</v>
      </c>
      <c r="R273" s="100">
        <f t="shared" si="346"/>
        <v>33.610063763303224</v>
      </c>
      <c r="S273" s="131">
        <f>SUM(G$270:G273)</f>
        <v>2553.6999999999998</v>
      </c>
      <c r="T273" s="97">
        <f t="shared" si="343"/>
        <v>11.276210063967351</v>
      </c>
      <c r="U273" s="103">
        <f>SUM($K$270:K273)</f>
        <v>9.01</v>
      </c>
      <c r="V273" s="100">
        <f t="shared" si="344"/>
        <v>70.967741935483872</v>
      </c>
      <c r="W273" s="92">
        <f>SUM($N$270:N273)</f>
        <v>2357.23</v>
      </c>
      <c r="X273" s="96">
        <f t="shared" si="345"/>
        <v>27.617196593597559</v>
      </c>
      <c r="Y273"/>
      <c r="Z273" s="406"/>
    </row>
    <row r="274" spans="1:26" s="104" customFormat="1" ht="12" customHeight="1">
      <c r="A274" s="630"/>
      <c r="B274" s="533" t="s">
        <v>25</v>
      </c>
      <c r="C274" s="110">
        <v>957.1</v>
      </c>
      <c r="D274" s="108">
        <v>235.41</v>
      </c>
      <c r="E274" s="106">
        <f t="shared" si="350"/>
        <v>-25.834094704010589</v>
      </c>
      <c r="F274" s="107">
        <f t="shared" si="351"/>
        <v>-10.069908698475761</v>
      </c>
      <c r="G274" s="108">
        <f t="shared" si="352"/>
        <v>721.69</v>
      </c>
      <c r="H274" s="108">
        <f t="shared" si="336"/>
        <v>9.7777642567043355</v>
      </c>
      <c r="I274" s="109">
        <f t="shared" si="337"/>
        <v>19.173354470094782</v>
      </c>
      <c r="J274" s="110">
        <v>734.13</v>
      </c>
      <c r="K274" s="108">
        <v>2.73</v>
      </c>
      <c r="L274" s="106">
        <f t="shared" si="338"/>
        <v>1.8656716417910335</v>
      </c>
      <c r="M274" s="107">
        <f t="shared" si="339"/>
        <v>167.64705882352939</v>
      </c>
      <c r="N274" s="108">
        <f t="shared" si="340"/>
        <v>731.4</v>
      </c>
      <c r="O274" s="108">
        <f t="shared" si="341"/>
        <v>22.217766192099454</v>
      </c>
      <c r="P274" s="107">
        <f t="shared" si="342"/>
        <v>46.485079110755059</v>
      </c>
      <c r="Q274" s="113">
        <f>SUM($D$270:D274)</f>
        <v>1394.17</v>
      </c>
      <c r="R274" s="110">
        <f t="shared" si="346"/>
        <v>23.482781832353151</v>
      </c>
      <c r="S274" s="132">
        <f>SUM(G$270:G274)</f>
        <v>3275.39</v>
      </c>
      <c r="T274" s="107">
        <f t="shared" si="343"/>
        <v>12.925012928805369</v>
      </c>
      <c r="U274" s="113">
        <f>SUM($K$270:K274)</f>
        <v>11.74</v>
      </c>
      <c r="V274" s="110">
        <f t="shared" si="344"/>
        <v>86.645468998410209</v>
      </c>
      <c r="W274" s="59">
        <f>SUM($N$270:N274)</f>
        <v>3088.63</v>
      </c>
      <c r="X274" s="106">
        <f t="shared" si="345"/>
        <v>31.63215294854691</v>
      </c>
      <c r="Y274"/>
      <c r="Z274" s="406"/>
    </row>
    <row r="275" spans="1:26" s="104" customFormat="1" ht="12" customHeight="1">
      <c r="A275" s="630"/>
      <c r="B275" s="534" t="s">
        <v>26</v>
      </c>
      <c r="C275" s="119">
        <v>965.9</v>
      </c>
      <c r="D275" s="117">
        <v>205.28</v>
      </c>
      <c r="E275" s="115">
        <f t="shared" si="350"/>
        <v>-12.798946518839472</v>
      </c>
      <c r="F275" s="116">
        <f t="shared" si="351"/>
        <v>-5.085999630109117</v>
      </c>
      <c r="G275" s="117">
        <f t="shared" ref="G275:G280" si="353">C275-D275</f>
        <v>760.62</v>
      </c>
      <c r="H275" s="117">
        <f t="shared" si="336"/>
        <v>5.3942828638334994</v>
      </c>
      <c r="I275" s="118">
        <f t="shared" si="337"/>
        <v>9.4417266187050366</v>
      </c>
      <c r="J275" s="119">
        <v>671.83</v>
      </c>
      <c r="K275" s="117">
        <v>1.53</v>
      </c>
      <c r="L275" s="115">
        <f t="shared" si="338"/>
        <v>-43.956043956043956</v>
      </c>
      <c r="M275" s="116">
        <f t="shared" si="339"/>
        <v>24.390243902439025</v>
      </c>
      <c r="N275" s="117">
        <f t="shared" si="340"/>
        <v>670.30000000000007</v>
      </c>
      <c r="O275" s="117">
        <f t="shared" si="341"/>
        <v>-8.3538419469510465</v>
      </c>
      <c r="P275" s="116">
        <f t="shared" si="342"/>
        <v>35.244743957063896</v>
      </c>
      <c r="Q275" s="122">
        <f>SUM($D$270:D275)</f>
        <v>1599.45</v>
      </c>
      <c r="R275" s="119">
        <f t="shared" si="346"/>
        <v>18.889929533493909</v>
      </c>
      <c r="S275" s="133">
        <f>SUM(G$270:G275)</f>
        <v>4036.0099999999998</v>
      </c>
      <c r="T275" s="116">
        <f t="shared" si="343"/>
        <v>12.25170351828675</v>
      </c>
      <c r="U275" s="122">
        <f>SUM($K$270:K275)</f>
        <v>13.27</v>
      </c>
      <c r="V275" s="119">
        <f t="shared" si="344"/>
        <v>76.462765957446805</v>
      </c>
      <c r="W275" s="78">
        <f>SUM($N$270:N275)</f>
        <v>3758.9300000000003</v>
      </c>
      <c r="X275" s="115">
        <f t="shared" si="345"/>
        <v>32.262150645841167</v>
      </c>
      <c r="Y275"/>
      <c r="Z275" s="406"/>
    </row>
    <row r="276" spans="1:26" s="104" customFormat="1" ht="12" customHeight="1">
      <c r="A276" s="630"/>
      <c r="B276" s="532" t="s">
        <v>27</v>
      </c>
      <c r="C276" s="100">
        <v>636.85</v>
      </c>
      <c r="D276" s="98">
        <v>11.21</v>
      </c>
      <c r="E276" s="96">
        <f t="shared" si="350"/>
        <v>-94.539166017147309</v>
      </c>
      <c r="F276" s="97">
        <f t="shared" si="351"/>
        <v>-92.692784042761218</v>
      </c>
      <c r="G276" s="98">
        <f t="shared" si="353"/>
        <v>625.64</v>
      </c>
      <c r="H276" s="98">
        <f t="shared" si="336"/>
        <v>-17.74604927559097</v>
      </c>
      <c r="I276" s="99">
        <f t="shared" si="337"/>
        <v>-6.3903643300665891</v>
      </c>
      <c r="J276" s="447">
        <v>471.02</v>
      </c>
      <c r="K276" s="98">
        <v>1.43</v>
      </c>
      <c r="L276" s="96">
        <f t="shared" si="338"/>
        <v>-6.5359477124183112</v>
      </c>
      <c r="M276" s="97">
        <f t="shared" si="339"/>
        <v>-18.75</v>
      </c>
      <c r="N276" s="98">
        <f t="shared" si="340"/>
        <v>469.59</v>
      </c>
      <c r="O276" s="98">
        <f t="shared" si="341"/>
        <v>-29.943308966134573</v>
      </c>
      <c r="P276" s="97">
        <f t="shared" si="342"/>
        <v>17.093058049072397</v>
      </c>
      <c r="Q276" s="103">
        <f>SUM($D$270:D276)</f>
        <v>1610.66</v>
      </c>
      <c r="R276" s="100">
        <f t="shared" si="346"/>
        <v>7.4683231802926464</v>
      </c>
      <c r="S276" s="131">
        <f>SUM(G$270:G276)</f>
        <v>4661.6499999999996</v>
      </c>
      <c r="T276" s="97">
        <f t="shared" si="343"/>
        <v>9.3295964914337901</v>
      </c>
      <c r="U276" s="103">
        <f>SUM($K$270:K276)</f>
        <v>14.7</v>
      </c>
      <c r="V276" s="100">
        <f t="shared" si="344"/>
        <v>58.405172413793103</v>
      </c>
      <c r="W276" s="92">
        <f>SUM($N$270:N276)</f>
        <v>4228.5200000000004</v>
      </c>
      <c r="X276" s="96">
        <f t="shared" si="345"/>
        <v>30.386331469872687</v>
      </c>
      <c r="Y276"/>
      <c r="Z276" s="406"/>
    </row>
    <row r="277" spans="1:26" s="104" customFormat="1" ht="12" customHeight="1">
      <c r="A277" s="630"/>
      <c r="B277" s="533" t="s">
        <v>28</v>
      </c>
      <c r="C277" s="110">
        <v>767.27</v>
      </c>
      <c r="D277" s="108">
        <v>168.62</v>
      </c>
      <c r="E277" s="106">
        <f t="shared" si="350"/>
        <v>1404.1926851025869</v>
      </c>
      <c r="F277" s="107">
        <f t="shared" si="351"/>
        <v>87.543098654209771</v>
      </c>
      <c r="G277" s="108">
        <f t="shared" si="353"/>
        <v>598.65</v>
      </c>
      <c r="H277" s="108">
        <f t="shared" si="336"/>
        <v>-4.3139824819384938</v>
      </c>
      <c r="I277" s="109">
        <f t="shared" si="337"/>
        <v>9.7554268113816178</v>
      </c>
      <c r="J277" s="456">
        <v>541.80999999999995</v>
      </c>
      <c r="K277" s="108">
        <v>3.11</v>
      </c>
      <c r="L277" s="106">
        <f t="shared" si="338"/>
        <v>117.48251748251749</v>
      </c>
      <c r="M277" s="107">
        <f t="shared" si="339"/>
        <v>298.71794871794867</v>
      </c>
      <c r="N277" s="108">
        <f t="shared" si="340"/>
        <v>538.69999999999993</v>
      </c>
      <c r="O277" s="108">
        <f t="shared" si="341"/>
        <v>14.717093634872969</v>
      </c>
      <c r="P277" s="107">
        <f t="shared" si="342"/>
        <v>51.614083476400864</v>
      </c>
      <c r="Q277" s="113">
        <f>SUM($D$270:D277)</f>
        <v>1779.2800000000002</v>
      </c>
      <c r="R277" s="110">
        <f t="shared" si="346"/>
        <v>12.0002014301541</v>
      </c>
      <c r="S277" s="132">
        <f>SUM(G$270:G277)</f>
        <v>5260.2999999999993</v>
      </c>
      <c r="T277" s="107">
        <f t="shared" si="343"/>
        <v>9.3778915390837057</v>
      </c>
      <c r="U277" s="457">
        <f>SUM($K$270:K277)</f>
        <v>17.809999999999999</v>
      </c>
      <c r="V277" s="110">
        <f t="shared" si="344"/>
        <v>77.037773359840969</v>
      </c>
      <c r="W277" s="59">
        <f>SUM($N$270:N277)</f>
        <v>4767.22</v>
      </c>
      <c r="X277" s="106">
        <f t="shared" si="345"/>
        <v>32.482394855462736</v>
      </c>
      <c r="Y277"/>
      <c r="Z277" s="406"/>
    </row>
    <row r="278" spans="1:26" s="104" customFormat="1" ht="12" customHeight="1">
      <c r="A278" s="630"/>
      <c r="B278" s="534" t="s">
        <v>29</v>
      </c>
      <c r="C278" s="119">
        <v>934.73</v>
      </c>
      <c r="D278" s="117">
        <v>178</v>
      </c>
      <c r="E278" s="115">
        <f t="shared" si="350"/>
        <v>5.562803937848404</v>
      </c>
      <c r="F278" s="116">
        <f t="shared" si="351"/>
        <v>-16.682269237970416</v>
      </c>
      <c r="G278" s="117">
        <f t="shared" si="353"/>
        <v>756.73</v>
      </c>
      <c r="H278" s="117">
        <f t="shared" si="336"/>
        <v>26.406080347448423</v>
      </c>
      <c r="I278" s="118">
        <f t="shared" si="337"/>
        <v>19.175709088618365</v>
      </c>
      <c r="J278" s="448">
        <v>681.1</v>
      </c>
      <c r="K278" s="117">
        <v>2.44</v>
      </c>
      <c r="L278" s="115">
        <f t="shared" si="338"/>
        <v>-21.543408360128613</v>
      </c>
      <c r="M278" s="116">
        <f t="shared" si="339"/>
        <v>78.102189781021877</v>
      </c>
      <c r="N278" s="117">
        <f t="shared" si="340"/>
        <v>678.66</v>
      </c>
      <c r="O278" s="117">
        <f t="shared" si="341"/>
        <v>25.981065528123271</v>
      </c>
      <c r="P278" s="116">
        <f t="shared" si="342"/>
        <v>28.482989719997718</v>
      </c>
      <c r="Q278" s="122">
        <f>SUM($D$270:D278)</f>
        <v>1957.2800000000002</v>
      </c>
      <c r="R278" s="119">
        <f t="shared" si="346"/>
        <v>8.6002175022748872</v>
      </c>
      <c r="S278" s="133">
        <f>SUM(G$270:G278)</f>
        <v>6017.0299999999988</v>
      </c>
      <c r="T278" s="116">
        <f t="shared" si="343"/>
        <v>10.520621719021461</v>
      </c>
      <c r="U278" s="449">
        <f>SUM($K$270:K278)</f>
        <v>20.25</v>
      </c>
      <c r="V278" s="119">
        <f t="shared" si="344"/>
        <v>77.165354330708652</v>
      </c>
      <c r="W278" s="78">
        <f>SUM($N$270:N278)</f>
        <v>5445.88</v>
      </c>
      <c r="X278" s="115">
        <f t="shared" si="345"/>
        <v>31.970464717842084</v>
      </c>
      <c r="Y278"/>
      <c r="Z278" s="406"/>
    </row>
    <row r="279" spans="1:26" s="104" customFormat="1" ht="12" customHeight="1">
      <c r="A279" s="630"/>
      <c r="B279" s="533" t="s">
        <v>30</v>
      </c>
      <c r="C279" s="100">
        <v>968.02</v>
      </c>
      <c r="D279" s="81">
        <v>269.58</v>
      </c>
      <c r="E279" s="96">
        <f t="shared" si="350"/>
        <v>51.449438202247187</v>
      </c>
      <c r="F279" s="97">
        <f t="shared" si="351"/>
        <v>13.665303368891513</v>
      </c>
      <c r="G279" s="98">
        <f t="shared" si="353"/>
        <v>698.44</v>
      </c>
      <c r="H279" s="98">
        <f t="shared" si="336"/>
        <v>-7.7028794946678474</v>
      </c>
      <c r="I279" s="99">
        <f t="shared" si="337"/>
        <v>15.781446853656922</v>
      </c>
      <c r="J279" s="447">
        <v>655.21</v>
      </c>
      <c r="K279" s="98">
        <v>1.88</v>
      </c>
      <c r="L279" s="96">
        <f t="shared" si="338"/>
        <v>-22.95081967213115</v>
      </c>
      <c r="M279" s="97">
        <f t="shared" si="339"/>
        <v>39.259259259259238</v>
      </c>
      <c r="N279" s="98">
        <f t="shared" si="340"/>
        <v>653.33000000000004</v>
      </c>
      <c r="O279" s="98">
        <f t="shared" si="341"/>
        <v>-3.7323549347243024</v>
      </c>
      <c r="P279" s="97">
        <f t="shared" si="342"/>
        <v>21.299270344033715</v>
      </c>
      <c r="Q279" s="103">
        <f>SUM($D$270:D279)</f>
        <v>2226.86</v>
      </c>
      <c r="R279" s="100">
        <f t="shared" si="346"/>
        <v>9.1892421976513141</v>
      </c>
      <c r="S279" s="131">
        <f>SUM(G$270:G279)</f>
        <v>6715.4699999999993</v>
      </c>
      <c r="T279" s="97">
        <f t="shared" si="343"/>
        <v>11.045390657296373</v>
      </c>
      <c r="U279" s="548">
        <f>SUM($K$270:K279)</f>
        <v>22.13</v>
      </c>
      <c r="V279" s="100">
        <f t="shared" si="344"/>
        <v>73.161189358372454</v>
      </c>
      <c r="W279" s="92">
        <f>SUM($N$270:N279)</f>
        <v>6099.21</v>
      </c>
      <c r="X279" s="96">
        <f t="shared" si="345"/>
        <v>30.738446368858785</v>
      </c>
      <c r="Y279"/>
      <c r="Z279" s="406"/>
    </row>
    <row r="280" spans="1:26" s="104" customFormat="1" ht="12" customHeight="1">
      <c r="A280" s="630"/>
      <c r="B280" s="533" t="s">
        <v>31</v>
      </c>
      <c r="C280" s="110">
        <v>1001.7</v>
      </c>
      <c r="D280" s="48">
        <v>296.58</v>
      </c>
      <c r="E280" s="106">
        <f t="shared" si="350"/>
        <v>10.015579790785667</v>
      </c>
      <c r="F280" s="107">
        <f t="shared" si="351"/>
        <v>20.629626616773766</v>
      </c>
      <c r="G280" s="108">
        <f t="shared" si="353"/>
        <v>705.12000000000012</v>
      </c>
      <c r="H280" s="108">
        <f t="shared" si="336"/>
        <v>0.95641715823837625</v>
      </c>
      <c r="I280" s="109">
        <f t="shared" si="337"/>
        <v>12.414507772020755</v>
      </c>
      <c r="J280" s="456">
        <v>678.68</v>
      </c>
      <c r="K280" s="108">
        <v>1.85</v>
      </c>
      <c r="L280" s="106">
        <f t="shared" si="338"/>
        <v>-1.5957446808510523</v>
      </c>
      <c r="M280" s="107">
        <f t="shared" si="339"/>
        <v>25</v>
      </c>
      <c r="N280" s="108">
        <f t="shared" si="340"/>
        <v>676.82999999999993</v>
      </c>
      <c r="O280" s="108">
        <f t="shared" si="341"/>
        <v>3.5969571273322565</v>
      </c>
      <c r="P280" s="107">
        <f t="shared" si="342"/>
        <v>10.578682525160122</v>
      </c>
      <c r="Q280" s="113">
        <f>SUM($D$270:D280)</f>
        <v>2523.44</v>
      </c>
      <c r="R280" s="110">
        <f t="shared" si="346"/>
        <v>10.420030542902259</v>
      </c>
      <c r="S280" s="132">
        <f>SUM(G$270:G280)</f>
        <v>7420.5899999999992</v>
      </c>
      <c r="T280" s="107">
        <f t="shared" si="343"/>
        <v>11.174051462601575</v>
      </c>
      <c r="U280" s="457">
        <f>SUM($K$270:K280)</f>
        <v>23.98</v>
      </c>
      <c r="V280" s="110">
        <f t="shared" si="344"/>
        <v>68.162692847124845</v>
      </c>
      <c r="W280" s="59">
        <f>SUM($N$270:N280)</f>
        <v>6776.04</v>
      </c>
      <c r="X280" s="106">
        <f t="shared" si="345"/>
        <v>28.400236485462216</v>
      </c>
      <c r="Y280"/>
      <c r="Z280" s="406"/>
    </row>
    <row r="281" spans="1:26" s="104" customFormat="1" ht="12" customHeight="1">
      <c r="A281" s="631"/>
      <c r="B281" s="534" t="s">
        <v>32</v>
      </c>
      <c r="C281" s="119">
        <v>825.45</v>
      </c>
      <c r="D281" s="67">
        <v>219.68</v>
      </c>
      <c r="E281" s="115">
        <f t="shared" si="350"/>
        <v>-25.928923056173701</v>
      </c>
      <c r="F281" s="116">
        <f t="shared" si="351"/>
        <v>44.793039810176637</v>
      </c>
      <c r="G281" s="117">
        <f t="shared" ref="G281:G286" si="354">C281-D281</f>
        <v>605.77</v>
      </c>
      <c r="H281" s="117">
        <f t="shared" si="336"/>
        <v>-14.089800317676438</v>
      </c>
      <c r="I281" s="118">
        <f t="shared" si="337"/>
        <v>19.011787819253435</v>
      </c>
      <c r="J281" s="448">
        <v>560.79999999999995</v>
      </c>
      <c r="K281" s="117">
        <v>1.99</v>
      </c>
      <c r="L281" s="115">
        <f t="shared" si="338"/>
        <v>7.5675675675675569</v>
      </c>
      <c r="M281" s="116">
        <f t="shared" si="339"/>
        <v>39.160839160839167</v>
      </c>
      <c r="N281" s="117">
        <f t="shared" si="340"/>
        <v>558.80999999999995</v>
      </c>
      <c r="O281" s="117">
        <f t="shared" si="341"/>
        <v>-17.437170338194228</v>
      </c>
      <c r="P281" s="116">
        <f t="shared" si="342"/>
        <v>24.415006122676154</v>
      </c>
      <c r="Q281" s="122">
        <f>SUM($D$270:D281)</f>
        <v>2743.12</v>
      </c>
      <c r="R281" s="119">
        <f t="shared" si="346"/>
        <v>12.559960279520554</v>
      </c>
      <c r="S281" s="133">
        <f>SUM(G$270:G281)</f>
        <v>8026.3599999999988</v>
      </c>
      <c r="T281" s="116">
        <f t="shared" si="343"/>
        <v>11.729389246563393</v>
      </c>
      <c r="U281" s="449">
        <f>SUM($K$270:K281)</f>
        <v>25.97</v>
      </c>
      <c r="V281" s="119">
        <f t="shared" si="344"/>
        <v>65.519439133205864</v>
      </c>
      <c r="W281" s="78">
        <f>SUM($N$270:N281)</f>
        <v>7334.85</v>
      </c>
      <c r="X281" s="115">
        <f t="shared" si="345"/>
        <v>28.087656707582219</v>
      </c>
      <c r="Y281"/>
      <c r="Z281" s="406"/>
    </row>
    <row r="282" spans="1:26" s="104" customFormat="1" ht="12" customHeight="1">
      <c r="A282" s="689">
        <v>2023</v>
      </c>
      <c r="B282" s="568" t="s">
        <v>21</v>
      </c>
      <c r="C282" s="100">
        <v>767.51</v>
      </c>
      <c r="D282" s="98">
        <v>104.15</v>
      </c>
      <c r="E282" s="96">
        <f t="shared" si="350"/>
        <v>-52.590131099781502</v>
      </c>
      <c r="F282" s="97">
        <f t="shared" si="351"/>
        <v>-42.164593513993786</v>
      </c>
      <c r="G282" s="98">
        <f t="shared" si="354"/>
        <v>663.36</v>
      </c>
      <c r="H282" s="98">
        <f t="shared" si="336"/>
        <v>9.5069085626557914</v>
      </c>
      <c r="I282" s="99">
        <f t="shared" si="337"/>
        <v>19.039586548469313</v>
      </c>
      <c r="J282" s="100">
        <v>580.54999999999995</v>
      </c>
      <c r="K282" s="98">
        <v>1.43</v>
      </c>
      <c r="L282" s="96">
        <f t="shared" si="338"/>
        <v>-28.140703517587941</v>
      </c>
      <c r="M282" s="97">
        <f t="shared" si="339"/>
        <v>-30.917874396135257</v>
      </c>
      <c r="N282" s="98">
        <f t="shared" si="340"/>
        <v>579.12</v>
      </c>
      <c r="O282" s="98">
        <f t="shared" si="341"/>
        <v>3.6345090460084828</v>
      </c>
      <c r="P282" s="97">
        <f t="shared" si="342"/>
        <v>8.7733137995154244</v>
      </c>
      <c r="Q282" s="103">
        <f>SUM($D$282:D282)</f>
        <v>104.15</v>
      </c>
      <c r="R282" s="100">
        <f t="shared" si="346"/>
        <v>-42.164593513993786</v>
      </c>
      <c r="S282" s="131">
        <f>SUM(G$282:G282)</f>
        <v>663.36</v>
      </c>
      <c r="T282" s="97">
        <f t="shared" si="343"/>
        <v>19.039586548469313</v>
      </c>
      <c r="U282" s="103">
        <f>SUM($K$282:K282)</f>
        <v>1.43</v>
      </c>
      <c r="V282" s="100">
        <f t="shared" si="344"/>
        <v>-30.917874396135257</v>
      </c>
      <c r="W282" s="92">
        <f>SUM($N$282:N282)</f>
        <v>579.12</v>
      </c>
      <c r="X282" s="96">
        <f t="shared" si="345"/>
        <v>8.7733137995154244</v>
      </c>
      <c r="Y282"/>
      <c r="Z282" s="406"/>
    </row>
    <row r="283" spans="1:26" s="104" customFormat="1" ht="12" customHeight="1">
      <c r="A283" s="630"/>
      <c r="B283" s="569" t="s">
        <v>22</v>
      </c>
      <c r="C283" s="110">
        <v>965.45</v>
      </c>
      <c r="D283" s="108">
        <v>280.94</v>
      </c>
      <c r="E283" s="106">
        <f t="shared" si="350"/>
        <v>169.74555928948632</v>
      </c>
      <c r="F283" s="107">
        <f t="shared" si="351"/>
        <v>-8.8034798415893007</v>
      </c>
      <c r="G283" s="108">
        <f t="shared" si="354"/>
        <v>684.51</v>
      </c>
      <c r="H283" s="108">
        <f t="shared" si="336"/>
        <v>3.1883140376266272</v>
      </c>
      <c r="I283" s="109">
        <f t="shared" si="337"/>
        <v>7.9839091339327872</v>
      </c>
      <c r="J283" s="110">
        <v>618.85</v>
      </c>
      <c r="K283" s="108">
        <v>0.93</v>
      </c>
      <c r="L283" s="106">
        <f t="shared" si="338"/>
        <v>-34.96503496503496</v>
      </c>
      <c r="M283" s="107">
        <f t="shared" si="339"/>
        <v>-55.502392344497608</v>
      </c>
      <c r="N283" s="108">
        <f t="shared" si="340"/>
        <v>617.92000000000007</v>
      </c>
      <c r="O283" s="108">
        <f t="shared" si="341"/>
        <v>6.6998204171847098</v>
      </c>
      <c r="P283" s="107">
        <f t="shared" si="342"/>
        <v>7.674078204502699</v>
      </c>
      <c r="Q283" s="113">
        <f>SUM($D$282:D283)</f>
        <v>385.09000000000003</v>
      </c>
      <c r="R283" s="110">
        <f t="shared" si="346"/>
        <v>-21.110746916868106</v>
      </c>
      <c r="S283" s="132">
        <f>SUM(G$282:G283)</f>
        <v>1347.87</v>
      </c>
      <c r="T283" s="107">
        <f t="shared" si="343"/>
        <v>13.156083145841002</v>
      </c>
      <c r="U283" s="113">
        <f>SUM($K$282:K283)</f>
        <v>2.36</v>
      </c>
      <c r="V283" s="110">
        <f t="shared" si="344"/>
        <v>-43.269230769230774</v>
      </c>
      <c r="W283" s="59">
        <f>SUM($N$282:N283)</f>
        <v>1197.04</v>
      </c>
      <c r="X283" s="106">
        <f t="shared" si="345"/>
        <v>8.2030932214880448</v>
      </c>
      <c r="Y283"/>
      <c r="Z283" s="406"/>
    </row>
    <row r="284" spans="1:26" s="104" customFormat="1" ht="12" customHeight="1">
      <c r="A284" s="630"/>
      <c r="B284" s="570" t="s">
        <v>23</v>
      </c>
      <c r="C284" s="119">
        <v>1000.93</v>
      </c>
      <c r="D284" s="117">
        <v>226.24</v>
      </c>
      <c r="E284" s="115">
        <f t="shared" si="350"/>
        <v>-19.470349540827215</v>
      </c>
      <c r="F284" s="116">
        <f t="shared" si="351"/>
        <v>-35.947453356360235</v>
      </c>
      <c r="G284" s="117">
        <f t="shared" si="354"/>
        <v>774.68999999999994</v>
      </c>
      <c r="H284" s="117">
        <f t="shared" si="336"/>
        <v>13.174387518078623</v>
      </c>
      <c r="I284" s="118">
        <f t="shared" si="337"/>
        <v>9.8648476167515255</v>
      </c>
      <c r="J284" s="119">
        <v>700.22</v>
      </c>
      <c r="K284" s="117">
        <v>1.62</v>
      </c>
      <c r="L284" s="115">
        <f t="shared" si="338"/>
        <v>74.193548387096769</v>
      </c>
      <c r="M284" s="116">
        <f t="shared" si="339"/>
        <v>-25.345622119815658</v>
      </c>
      <c r="N284" s="117">
        <f t="shared" si="340"/>
        <v>698.6</v>
      </c>
      <c r="O284" s="117">
        <f t="shared" si="341"/>
        <v>13.056706369756599</v>
      </c>
      <c r="P284" s="116">
        <f t="shared" si="342"/>
        <v>7.0651340996168654</v>
      </c>
      <c r="Q284" s="122">
        <f>SUM($D$282:D284)</f>
        <v>611.33000000000004</v>
      </c>
      <c r="R284" s="119">
        <f t="shared" si="346"/>
        <v>-27.339395019908462</v>
      </c>
      <c r="S284" s="133">
        <f>SUM(G$282:G284)</f>
        <v>2122.56</v>
      </c>
      <c r="T284" s="116">
        <f t="shared" si="343"/>
        <v>11.932246650037715</v>
      </c>
      <c r="U284" s="122">
        <f>SUM($K$282:K284)</f>
        <v>3.98</v>
      </c>
      <c r="V284" s="119">
        <f t="shared" si="344"/>
        <v>-37.124802527646125</v>
      </c>
      <c r="W284" s="78">
        <f>SUM($N$282:N284)</f>
        <v>1895.6399999999999</v>
      </c>
      <c r="X284" s="115">
        <f t="shared" si="345"/>
        <v>7.7809175626424976</v>
      </c>
      <c r="Y284"/>
      <c r="Z284" s="406"/>
    </row>
    <row r="285" spans="1:26" s="104" customFormat="1" ht="12" customHeight="1">
      <c r="A285" s="630"/>
      <c r="B285" s="569" t="s">
        <v>24</v>
      </c>
      <c r="C285" s="100">
        <v>829.7</v>
      </c>
      <c r="D285" s="98">
        <v>154.04</v>
      </c>
      <c r="E285" s="96">
        <f t="shared" ref="E285" si="355">((D285/D284)-1)*100</f>
        <v>-31.913012729844414</v>
      </c>
      <c r="F285" s="97">
        <f t="shared" ref="F285" si="356">((D285/D273)-1)*100</f>
        <v>-51.469707948709875</v>
      </c>
      <c r="G285" s="98">
        <f t="shared" si="354"/>
        <v>675.66000000000008</v>
      </c>
      <c r="H285" s="98">
        <f t="shared" ref="H285" si="357">((G285/G284)-1)*100</f>
        <v>-12.783177787243915</v>
      </c>
      <c r="I285" s="99">
        <f t="shared" ref="I285" si="358">((G285/G273)-1)*100</f>
        <v>2.77604539024352</v>
      </c>
      <c r="J285" s="100">
        <v>560.86</v>
      </c>
      <c r="K285" s="98">
        <v>0.94</v>
      </c>
      <c r="L285" s="96">
        <f t="shared" ref="L285" si="359">((K285/K284)-1)*100</f>
        <v>-41.975308641975317</v>
      </c>
      <c r="M285" s="97">
        <f t="shared" ref="M285" si="360">((K285/K273)-1)*100</f>
        <v>-64.925373134328353</v>
      </c>
      <c r="N285" s="98">
        <f t="shared" ref="N285" si="361">J285-K285</f>
        <v>559.91999999999996</v>
      </c>
      <c r="O285" s="98">
        <f t="shared" ref="O285" si="362">((N285/N284)-1)*100</f>
        <v>-19.851130833094764</v>
      </c>
      <c r="P285" s="97">
        <f t="shared" ref="P285" si="363">((N285/N273)-1)*100</f>
        <v>-6.4367355123320813</v>
      </c>
      <c r="Q285" s="103">
        <f>SUM($D$282:D285)</f>
        <v>765.37</v>
      </c>
      <c r="R285" s="100">
        <f t="shared" ref="R285" si="364">((Q285/Q273)-1)*100</f>
        <v>-33.949221581690772</v>
      </c>
      <c r="S285" s="131">
        <f>SUM(G$282:G285)</f>
        <v>2798.2200000000003</v>
      </c>
      <c r="T285" s="97">
        <f t="shared" ref="T285" si="365">((S285/S273)-1)*100</f>
        <v>9.5751262873477785</v>
      </c>
      <c r="U285" s="103">
        <f>SUM($K$282:K285)</f>
        <v>4.92</v>
      </c>
      <c r="V285" s="100">
        <f t="shared" ref="V285" si="366">((U285/U273)-1)*100</f>
        <v>-45.394006659267482</v>
      </c>
      <c r="W285" s="92">
        <f>SUM($N$282:N285)</f>
        <v>2455.56</v>
      </c>
      <c r="X285" s="96">
        <f t="shared" ref="X285" si="367">((W285/W273)-1)*100</f>
        <v>4.1714215413854339</v>
      </c>
      <c r="Y285"/>
      <c r="Z285" s="406"/>
    </row>
    <row r="286" spans="1:26" s="104" customFormat="1" ht="12" customHeight="1">
      <c r="A286" s="630"/>
      <c r="B286" s="569" t="s">
        <v>25</v>
      </c>
      <c r="C286" s="110">
        <v>997.57</v>
      </c>
      <c r="D286" s="108">
        <v>196.39</v>
      </c>
      <c r="E286" s="106">
        <f t="shared" ref="E286" si="368">((D286/D285)-1)*100</f>
        <v>27.492858997662939</v>
      </c>
      <c r="F286" s="107">
        <f t="shared" ref="F286" si="369">((D286/D274)-1)*100</f>
        <v>-16.575336646701501</v>
      </c>
      <c r="G286" s="108">
        <f t="shared" si="354"/>
        <v>801.18000000000006</v>
      </c>
      <c r="H286" s="108">
        <f t="shared" ref="H286" si="370">((G286/G285)-1)*100</f>
        <v>18.577390995471088</v>
      </c>
      <c r="I286" s="109">
        <f t="shared" ref="I286" si="371">((G286/G274)-1)*100</f>
        <v>11.01442447588299</v>
      </c>
      <c r="J286" s="110">
        <v>658.38</v>
      </c>
      <c r="K286" s="108">
        <v>1.89</v>
      </c>
      <c r="L286" s="106">
        <f t="shared" ref="L286" si="372">((K286/K285)-1)*100</f>
        <v>101.06382978723403</v>
      </c>
      <c r="M286" s="107">
        <f t="shared" ref="M286" si="373">((K286/K274)-1)*100</f>
        <v>-30.76923076923077</v>
      </c>
      <c r="N286" s="108">
        <f t="shared" ref="N286" si="374">J286-K286</f>
        <v>656.49</v>
      </c>
      <c r="O286" s="108">
        <f t="shared" ref="O286" si="375">((N286/N285)-1)*100</f>
        <v>17.247106729532803</v>
      </c>
      <c r="P286" s="107">
        <f t="shared" ref="P286" si="376">((N286/N274)-1)*100</f>
        <v>-10.242001640689081</v>
      </c>
      <c r="Q286" s="113">
        <f>SUM($D$282:D286)</f>
        <v>961.76</v>
      </c>
      <c r="R286" s="110">
        <f t="shared" ref="R286" si="377">((Q286/Q274)-1)*100</f>
        <v>-31.015586334521615</v>
      </c>
      <c r="S286" s="132">
        <f>SUM(G$282:G286)</f>
        <v>3599.4000000000005</v>
      </c>
      <c r="T286" s="107">
        <f t="shared" ref="T286" si="378">((S286/S274)-1)*100</f>
        <v>9.8922571052607609</v>
      </c>
      <c r="U286" s="113">
        <f>SUM($K$282:K286)</f>
        <v>6.81</v>
      </c>
      <c r="V286" s="110">
        <f t="shared" ref="V286" si="379">((U286/U274)-1)*100</f>
        <v>-41.993185689948895</v>
      </c>
      <c r="W286" s="59">
        <f>SUM($N$282:N286)</f>
        <v>3112.05</v>
      </c>
      <c r="X286" s="106">
        <f t="shared" ref="X286" si="380">((W286/W274)-1)*100</f>
        <v>0.7582649912744488</v>
      </c>
      <c r="Y286"/>
      <c r="Z286" s="406"/>
    </row>
    <row r="287" spans="1:26" s="104" customFormat="1" ht="12" customHeight="1">
      <c r="A287" s="630"/>
      <c r="B287" s="570" t="s">
        <v>26</v>
      </c>
      <c r="C287" s="119">
        <v>977.78</v>
      </c>
      <c r="D287" s="117">
        <v>254.7</v>
      </c>
      <c r="E287" s="115">
        <f t="shared" ref="E287" si="381">((D287/D286)-1)*100</f>
        <v>29.690921126330274</v>
      </c>
      <c r="F287" s="116">
        <f t="shared" ref="F287" si="382">((D287/D275)-1)*100</f>
        <v>24.074434918160549</v>
      </c>
      <c r="G287" s="117">
        <f t="shared" ref="G287" si="383">C287-D287</f>
        <v>723.07999999999993</v>
      </c>
      <c r="H287" s="117">
        <f t="shared" ref="H287" si="384">((G287/G286)-1)*100</f>
        <v>-9.7481215207569036</v>
      </c>
      <c r="I287" s="118">
        <f t="shared" ref="I287" si="385">((G287/G275)-1)*100</f>
        <v>-4.9354473981751852</v>
      </c>
      <c r="J287" s="119">
        <v>673.17</v>
      </c>
      <c r="K287" s="117">
        <v>0.82</v>
      </c>
      <c r="L287" s="115">
        <f t="shared" ref="L287" si="386">((K287/K286)-1)*100</f>
        <v>-56.613756613756614</v>
      </c>
      <c r="M287" s="116">
        <f t="shared" ref="M287" si="387">((K287/K275)-1)*100</f>
        <v>-46.405228758169933</v>
      </c>
      <c r="N287" s="117">
        <f t="shared" ref="N287" si="388">J287-K287</f>
        <v>672.34999999999991</v>
      </c>
      <c r="O287" s="117">
        <f t="shared" ref="O287" si="389">((N287/N286)-1)*100</f>
        <v>2.4158783835244835</v>
      </c>
      <c r="P287" s="116">
        <f t="shared" ref="P287" si="390">((N287/N275)-1)*100</f>
        <v>0.30583320901087507</v>
      </c>
      <c r="Q287" s="122">
        <f>SUM($D$282:D287)</f>
        <v>1216.46</v>
      </c>
      <c r="R287" s="119">
        <f t="shared" ref="R287" si="391">((Q287/Q275)-1)*100</f>
        <v>-23.945106130232261</v>
      </c>
      <c r="S287" s="133">
        <f>SUM(G$282:G287)</f>
        <v>4322.4800000000005</v>
      </c>
      <c r="T287" s="116">
        <f t="shared" ref="T287" si="392">((S287/S275)-1)*100</f>
        <v>7.0978515910515849</v>
      </c>
      <c r="U287" s="122">
        <f>SUM($K$282:K287)</f>
        <v>7.63</v>
      </c>
      <c r="V287" s="119">
        <f t="shared" ref="V287" si="393">((U287/U275)-1)*100</f>
        <v>-42.501883948756593</v>
      </c>
      <c r="W287" s="78">
        <f>SUM($N$282:N287)</f>
        <v>3784.4</v>
      </c>
      <c r="X287" s="115">
        <f t="shared" ref="X287" si="394">((W287/W275)-1)*100</f>
        <v>0.67758644082225317</v>
      </c>
      <c r="Y287"/>
      <c r="Z287" s="406"/>
    </row>
    <row r="288" spans="1:26" s="104" customFormat="1" ht="12" customHeight="1">
      <c r="A288" s="630"/>
      <c r="B288" s="568" t="s">
        <v>27</v>
      </c>
      <c r="C288" s="100">
        <v>712.04</v>
      </c>
      <c r="D288" s="98">
        <v>112.25</v>
      </c>
      <c r="E288" s="96">
        <f t="shared" ref="E288" si="395">((D288/D287)-1)*100</f>
        <v>-55.928543384373761</v>
      </c>
      <c r="F288" s="97">
        <f t="shared" ref="F288" si="396">((D288/D276)-1)*100</f>
        <v>901.33809099018731</v>
      </c>
      <c r="G288" s="98">
        <f t="shared" ref="G288" si="397">C288-D288</f>
        <v>599.79</v>
      </c>
      <c r="H288" s="98">
        <f t="shared" ref="H288" si="398">((G288/G287)-1)*100</f>
        <v>-17.050672124799469</v>
      </c>
      <c r="I288" s="99">
        <f t="shared" ref="I288" si="399">((G288/G276)-1)*100</f>
        <v>-4.1317690684738899</v>
      </c>
      <c r="J288" s="447">
        <v>509.84</v>
      </c>
      <c r="K288" s="98">
        <v>0.51</v>
      </c>
      <c r="L288" s="96">
        <f t="shared" ref="L288" si="400">((K288/K287)-1)*100</f>
        <v>-37.804878048780488</v>
      </c>
      <c r="M288" s="97">
        <f t="shared" ref="M288" si="401">((K288/K276)-1)*100</f>
        <v>-64.335664335664333</v>
      </c>
      <c r="N288" s="98">
        <f t="shared" ref="N288" si="402">J288-K288</f>
        <v>509.33</v>
      </c>
      <c r="O288" s="98">
        <f t="shared" ref="O288" si="403">((N288/N287)-1)*100</f>
        <v>-24.246300290027513</v>
      </c>
      <c r="P288" s="97">
        <f t="shared" ref="P288" si="404">((N288/N276)-1)*100</f>
        <v>8.4627015055686918</v>
      </c>
      <c r="Q288" s="103">
        <f>SUM($D$282:D288)</f>
        <v>1328.71</v>
      </c>
      <c r="R288" s="100">
        <f t="shared" ref="R288" si="405">((Q288/Q276)-1)*100</f>
        <v>-17.505246296549238</v>
      </c>
      <c r="S288" s="131">
        <f>SUM(G$282:G288)</f>
        <v>4922.2700000000004</v>
      </c>
      <c r="T288" s="97">
        <f t="shared" ref="T288" si="406">((S288/S276)-1)*100</f>
        <v>5.5907243143522356</v>
      </c>
      <c r="U288" s="103">
        <f>SUM($K$282:K288)</f>
        <v>8.14</v>
      </c>
      <c r="V288" s="100">
        <f t="shared" ref="V288" si="407">((U288/U276)-1)*100</f>
        <v>-44.625850340136054</v>
      </c>
      <c r="W288" s="92">
        <f>SUM($N$282:N288)</f>
        <v>4293.7300000000005</v>
      </c>
      <c r="X288" s="96">
        <f t="shared" ref="X288" si="408">((W288/W276)-1)*100</f>
        <v>1.542147134221894</v>
      </c>
      <c r="Y288"/>
      <c r="Z288" s="406"/>
    </row>
    <row r="289" spans="1:26" s="104" customFormat="1" ht="12" customHeight="1">
      <c r="A289" s="630"/>
      <c r="B289" s="569" t="s">
        <v>28</v>
      </c>
      <c r="C289" s="110">
        <v>577.51</v>
      </c>
      <c r="D289" s="108">
        <v>58.04</v>
      </c>
      <c r="E289" s="106">
        <f t="shared" ref="E289" si="409">((D289/D288)-1)*100</f>
        <v>-48.293986636971042</v>
      </c>
      <c r="F289" s="107">
        <f t="shared" ref="F289" si="410">((D289/D277)-1)*100</f>
        <v>-65.579409322737519</v>
      </c>
      <c r="G289" s="108">
        <f t="shared" ref="G289" si="411">C289-D289</f>
        <v>519.47</v>
      </c>
      <c r="H289" s="108">
        <f t="shared" ref="H289" si="412">((G289/G288)-1)*100</f>
        <v>-13.391353640440807</v>
      </c>
      <c r="I289" s="109">
        <f t="shared" ref="I289" si="413">((G289/G277)-1)*100</f>
        <v>-13.226426125448921</v>
      </c>
      <c r="J289" s="456">
        <v>384.39</v>
      </c>
      <c r="K289" s="108">
        <v>1.57</v>
      </c>
      <c r="L289" s="106">
        <f t="shared" ref="L289" si="414">((K289/K288)-1)*100</f>
        <v>207.84313725490199</v>
      </c>
      <c r="M289" s="107">
        <f t="shared" ref="M289" si="415">((K289/K277)-1)*100</f>
        <v>-49.517684887459801</v>
      </c>
      <c r="N289" s="108">
        <f t="shared" ref="N289" si="416">J289-K289</f>
        <v>382.82</v>
      </c>
      <c r="O289" s="108">
        <f t="shared" ref="O289" si="417">((N289/N288)-1)*100</f>
        <v>-24.838513341055901</v>
      </c>
      <c r="P289" s="107">
        <f t="shared" ref="P289" si="418">((N289/N277)-1)*100</f>
        <v>-28.936328197512516</v>
      </c>
      <c r="Q289" s="113">
        <f>SUM($D$282:D289)</f>
        <v>1386.75</v>
      </c>
      <c r="R289" s="110">
        <f t="shared" ref="R289" si="419">((Q289/Q277)-1)*100</f>
        <v>-22.061170810664997</v>
      </c>
      <c r="S289" s="132">
        <f>SUM(G$282:G289)</f>
        <v>5441.7400000000007</v>
      </c>
      <c r="T289" s="107">
        <f t="shared" ref="T289" si="420">((S289/S277)-1)*100</f>
        <v>3.4492329334829153</v>
      </c>
      <c r="U289" s="457">
        <f>SUM($K$282:K289)</f>
        <v>9.7100000000000009</v>
      </c>
      <c r="V289" s="110">
        <f t="shared" ref="V289" si="421">((U289/U277)-1)*100</f>
        <v>-45.480067377877589</v>
      </c>
      <c r="W289" s="59">
        <f>SUM($N$282:N289)</f>
        <v>4676.55</v>
      </c>
      <c r="X289" s="106">
        <f t="shared" ref="X289" si="422">((W289/W277)-1)*100</f>
        <v>-1.9019470467064648</v>
      </c>
      <c r="Y289"/>
      <c r="Z289" s="406"/>
    </row>
    <row r="290" spans="1:26" s="104" customFormat="1" ht="12" customHeight="1">
      <c r="A290" s="630"/>
      <c r="B290" s="570" t="s">
        <v>29</v>
      </c>
      <c r="C290" s="119">
        <v>838.89</v>
      </c>
      <c r="D290" s="117">
        <v>201.78</v>
      </c>
      <c r="E290" s="115">
        <f t="shared" ref="E290" si="423">((D290/D289)-1)*100</f>
        <v>247.65678842177809</v>
      </c>
      <c r="F290" s="116">
        <f t="shared" ref="F290" si="424">((D290/D278)-1)*100</f>
        <v>13.359550561797761</v>
      </c>
      <c r="G290" s="117">
        <f t="shared" ref="G290" si="425">C290-D290</f>
        <v>637.11</v>
      </c>
      <c r="H290" s="117">
        <f t="shared" ref="H290" si="426">((G290/G289)-1)*100</f>
        <v>22.64615858471133</v>
      </c>
      <c r="I290" s="118">
        <f t="shared" ref="I290" si="427">((G290/G278)-1)*100</f>
        <v>-15.807487479021576</v>
      </c>
      <c r="J290" s="448">
        <v>586.07000000000005</v>
      </c>
      <c r="K290" s="117">
        <v>1.94</v>
      </c>
      <c r="L290" s="115">
        <f t="shared" ref="L290" si="428">((K290/K289)-1)*100</f>
        <v>23.566878980891715</v>
      </c>
      <c r="M290" s="116">
        <f t="shared" ref="M290" si="429">((K290/K278)-1)*100</f>
        <v>-20.491803278688526</v>
      </c>
      <c r="N290" s="117">
        <f t="shared" ref="N290" si="430">J290-K290</f>
        <v>584.13</v>
      </c>
      <c r="O290" s="117">
        <f t="shared" ref="O290" si="431">((N290/N289)-1)*100</f>
        <v>52.586071783083433</v>
      </c>
      <c r="P290" s="116">
        <f t="shared" ref="P290" si="432">((N290/N278)-1)*100</f>
        <v>-13.928918751657671</v>
      </c>
      <c r="Q290" s="122">
        <f>SUM($D$282:D290)</f>
        <v>1588.53</v>
      </c>
      <c r="R290" s="119">
        <f t="shared" ref="R290" si="433">((Q290/Q278)-1)*100</f>
        <v>-18.839920706286286</v>
      </c>
      <c r="S290" s="133">
        <f>SUM(G$282:G290)</f>
        <v>6078.85</v>
      </c>
      <c r="T290" s="116">
        <f t="shared" ref="T290" si="434">((S290/S278)-1)*100</f>
        <v>1.0274171809015575</v>
      </c>
      <c r="U290" s="449">
        <f>SUM($K$282:K290)</f>
        <v>11.65</v>
      </c>
      <c r="V290" s="119">
        <f t="shared" ref="V290" si="435">((U290/U278)-1)*100</f>
        <v>-42.46913580246914</v>
      </c>
      <c r="W290" s="78">
        <f>SUM($N$282:N290)</f>
        <v>5260.68</v>
      </c>
      <c r="X290" s="115">
        <f t="shared" ref="X290" si="436">((W290/W278)-1)*100</f>
        <v>-3.400735969209745</v>
      </c>
      <c r="Y290"/>
      <c r="Z290" s="406"/>
    </row>
    <row r="291" spans="1:26" s="104" customFormat="1" ht="12" customHeight="1">
      <c r="A291" s="630"/>
      <c r="B291" s="569" t="s">
        <v>30</v>
      </c>
      <c r="C291" s="100">
        <v>915.39</v>
      </c>
      <c r="D291" s="81">
        <v>257.18</v>
      </c>
      <c r="E291" s="96">
        <f t="shared" ref="E291" si="437">((D291/D290)-1)*100</f>
        <v>27.455644761621567</v>
      </c>
      <c r="F291" s="97">
        <f t="shared" ref="F291" si="438">((D291/D279)-1)*100</f>
        <v>-4.5997477557682238</v>
      </c>
      <c r="G291" s="98">
        <f t="shared" ref="G291" si="439">C291-D291</f>
        <v>658.21</v>
      </c>
      <c r="H291" s="98">
        <f t="shared" ref="H291" si="440">((G291/G290)-1)*100</f>
        <v>3.3118299822636699</v>
      </c>
      <c r="I291" s="99">
        <f t="shared" ref="I291" si="441">((G291/G279)-1)*100</f>
        <v>-5.7599793826241363</v>
      </c>
      <c r="J291" s="447">
        <v>643.84</v>
      </c>
      <c r="K291" s="98">
        <v>2.4300000000000002</v>
      </c>
      <c r="L291" s="96">
        <f t="shared" ref="L291" si="442">((K291/K290)-1)*100</f>
        <v>25.257731958762907</v>
      </c>
      <c r="M291" s="97">
        <f t="shared" ref="M291" si="443">((K291/K279)-1)*100</f>
        <v>29.255319148936177</v>
      </c>
      <c r="N291" s="98">
        <f t="shared" ref="N291" si="444">J291-K291</f>
        <v>641.41000000000008</v>
      </c>
      <c r="O291" s="98">
        <f t="shared" ref="O291" si="445">((N291/N290)-1)*100</f>
        <v>9.8060363275298545</v>
      </c>
      <c r="P291" s="97">
        <f t="shared" ref="P291" si="446">((N291/N279)-1)*100</f>
        <v>-1.8244991045872627</v>
      </c>
      <c r="Q291" s="103">
        <f>SUM($D$282:D291)</f>
        <v>1845.71</v>
      </c>
      <c r="R291" s="100">
        <f t="shared" ref="R291" si="447">((Q291/Q279)-1)*100</f>
        <v>-17.116028847794652</v>
      </c>
      <c r="S291" s="131">
        <f>SUM(G$282:G291)</f>
        <v>6737.06</v>
      </c>
      <c r="T291" s="97">
        <f t="shared" ref="T291:T292" si="448">((S291/S279)-1)*100</f>
        <v>0.32149648498169814</v>
      </c>
      <c r="U291" s="548">
        <f>SUM($K$282:K291)</f>
        <v>14.08</v>
      </c>
      <c r="V291" s="100">
        <f t="shared" ref="V291" si="449">((U291/U279)-1)*100</f>
        <v>-36.375960234975146</v>
      </c>
      <c r="W291" s="92">
        <f>SUM($N$282:N291)</f>
        <v>5902.09</v>
      </c>
      <c r="X291" s="96">
        <f t="shared" ref="X291" si="450">((W291/W279)-1)*100</f>
        <v>-3.231893966595667</v>
      </c>
      <c r="Y291"/>
      <c r="Z291" s="406"/>
    </row>
    <row r="292" spans="1:26" s="104" customFormat="1" ht="12" customHeight="1">
      <c r="A292" s="630"/>
      <c r="B292" s="569" t="s">
        <v>31</v>
      </c>
      <c r="C292" s="110">
        <v>934.04</v>
      </c>
      <c r="D292" s="48">
        <v>268.83999999999997</v>
      </c>
      <c r="E292" s="106">
        <f t="shared" ref="E292" si="451">((D292/D291)-1)*100</f>
        <v>4.5337895637296732</v>
      </c>
      <c r="F292" s="107">
        <f t="shared" ref="F292" si="452">((D292/D280)-1)*100</f>
        <v>-9.353294220783603</v>
      </c>
      <c r="G292" s="108">
        <f t="shared" ref="G292:G293" si="453">C292-D292</f>
        <v>665.2</v>
      </c>
      <c r="H292" s="108">
        <f t="shared" ref="H292" si="454">((G292/G291)-1)*100</f>
        <v>1.0619711034472346</v>
      </c>
      <c r="I292" s="109">
        <f t="shared" ref="I292" si="455">((G292/G280)-1)*100</f>
        <v>-5.6614476968459337</v>
      </c>
      <c r="J292" s="456">
        <v>639.04</v>
      </c>
      <c r="K292" s="108">
        <v>2.21</v>
      </c>
      <c r="L292" s="106">
        <f t="shared" ref="L292" si="456">((K292/K291)-1)*100</f>
        <v>-9.0534979423868336</v>
      </c>
      <c r="M292" s="107">
        <f t="shared" ref="M292" si="457">((K292/K280)-1)*100</f>
        <v>19.45945945945946</v>
      </c>
      <c r="N292" s="108">
        <f t="shared" ref="N292" si="458">J292-K292</f>
        <v>636.82999999999993</v>
      </c>
      <c r="O292" s="108">
        <f t="shared" ref="O292" si="459">((N292/N291)-1)*100</f>
        <v>-0.71405185450805764</v>
      </c>
      <c r="P292" s="107">
        <f t="shared" ref="P292" si="460">((N292/N280)-1)*100</f>
        <v>-5.9099035208250221</v>
      </c>
      <c r="Q292" s="113">
        <f>SUM($D$282:D292)</f>
        <v>2114.5500000000002</v>
      </c>
      <c r="R292" s="110">
        <f t="shared" ref="R292" si="461">((Q292/Q280)-1)*100</f>
        <v>-16.203674349300947</v>
      </c>
      <c r="S292" s="132">
        <f>SUM(G$282:G292)</f>
        <v>7402.26</v>
      </c>
      <c r="T292" s="107">
        <f t="shared" si="448"/>
        <v>-0.24701539904508074</v>
      </c>
      <c r="U292" s="457">
        <f>SUM($K$282:K292)</f>
        <v>16.29</v>
      </c>
      <c r="V292" s="110">
        <f t="shared" ref="V292" si="462">((U292/U280)-1)*100</f>
        <v>-32.068390325271068</v>
      </c>
      <c r="W292" s="59">
        <f>SUM($N$282:N292)</f>
        <v>6538.92</v>
      </c>
      <c r="X292" s="106">
        <f t="shared" ref="X292" si="463">((W292/W280)-1)*100</f>
        <v>-3.499389023677546</v>
      </c>
      <c r="Y292"/>
      <c r="Z292" s="406"/>
    </row>
    <row r="293" spans="1:26" s="104" customFormat="1" ht="12" customHeight="1">
      <c r="A293" s="631"/>
      <c r="B293" s="570" t="s">
        <v>32</v>
      </c>
      <c r="C293" s="119">
        <v>657.82</v>
      </c>
      <c r="D293" s="67">
        <v>153.38999999999999</v>
      </c>
      <c r="E293" s="115">
        <f t="shared" ref="E293" si="464">((D293/D292)-1)*100</f>
        <v>-42.943758369290286</v>
      </c>
      <c r="F293" s="116">
        <f t="shared" ref="F293" si="465">((D293/D281)-1)*100</f>
        <v>-30.175710123816469</v>
      </c>
      <c r="G293" s="117">
        <f t="shared" si="453"/>
        <v>504.43000000000006</v>
      </c>
      <c r="H293" s="117">
        <f t="shared" ref="H293" si="466">((G293/G292)-1)*100</f>
        <v>-24.16867107636801</v>
      </c>
      <c r="I293" s="118">
        <f t="shared" ref="I293" si="467">((G293/G281)-1)*100</f>
        <v>-16.729121613813813</v>
      </c>
      <c r="J293" s="448">
        <v>444.2</v>
      </c>
      <c r="K293" s="117">
        <v>3.41</v>
      </c>
      <c r="L293" s="115">
        <f t="shared" ref="L293" si="468">((K293/K292)-1)*100</f>
        <v>54.298642533936658</v>
      </c>
      <c r="M293" s="116">
        <f t="shared" ref="M293" si="469">((K293/K281)-1)*100</f>
        <v>71.356783919597987</v>
      </c>
      <c r="N293" s="117">
        <f t="shared" ref="N293" si="470">J293-K293</f>
        <v>440.78999999999996</v>
      </c>
      <c r="O293" s="117">
        <f t="shared" ref="O293" si="471">((N293/N292)-1)*100</f>
        <v>-30.783725641065907</v>
      </c>
      <c r="P293" s="116">
        <f t="shared" ref="P293" si="472">((N293/N281)-1)*100</f>
        <v>-21.11987974445697</v>
      </c>
      <c r="Q293" s="122">
        <f>SUM($D$282:D293)</f>
        <v>2267.94</v>
      </c>
      <c r="R293" s="119">
        <f t="shared" ref="R293:R294" si="473">((Q293/Q281)-1)*100</f>
        <v>-17.322610749803136</v>
      </c>
      <c r="S293" s="133">
        <f>SUM(G$282:G293)</f>
        <v>7906.6900000000005</v>
      </c>
      <c r="T293" s="116">
        <f t="shared" ref="T293:T294" si="474">((S293/S281)-1)*100</f>
        <v>-1.4909622792897204</v>
      </c>
      <c r="U293" s="449">
        <f>SUM($K$282:K293)</f>
        <v>19.7</v>
      </c>
      <c r="V293" s="119">
        <f t="shared" ref="V293:V294" si="475">((U293/U281)-1)*100</f>
        <v>-24.143242202541394</v>
      </c>
      <c r="W293" s="78">
        <f>SUM($N$282:N293)</f>
        <v>6979.71</v>
      </c>
      <c r="X293" s="115">
        <f t="shared" ref="X293:X294" si="476">((W293/W281)-1)*100</f>
        <v>-4.8418168060696543</v>
      </c>
      <c r="Y293"/>
      <c r="Z293" s="406"/>
    </row>
    <row r="294" spans="1:26" s="104" customFormat="1" ht="12" customHeight="1">
      <c r="A294" s="632">
        <v>2024</v>
      </c>
      <c r="B294" s="584" t="s">
        <v>21</v>
      </c>
      <c r="C294" s="100">
        <v>872.93</v>
      </c>
      <c r="D294" s="98">
        <v>244.25</v>
      </c>
      <c r="E294" s="96">
        <f t="shared" ref="E294" si="477">((D294/D293)-1)*100</f>
        <v>59.234630679966102</v>
      </c>
      <c r="F294" s="97">
        <f t="shared" ref="F294" si="478">((D294/D282)-1)*100</f>
        <v>134.5175228036486</v>
      </c>
      <c r="G294" s="98">
        <f t="shared" ref="G294" si="479">C294-D294</f>
        <v>628.67999999999995</v>
      </c>
      <c r="H294" s="98">
        <f t="shared" ref="H294" si="480">((G294/G293)-1)*100</f>
        <v>24.631762583510074</v>
      </c>
      <c r="I294" s="99">
        <f t="shared" ref="I294" si="481">((G294/G282)-1)*100</f>
        <v>-5.2279305354558714</v>
      </c>
      <c r="J294" s="100">
        <v>545.19000000000005</v>
      </c>
      <c r="K294" s="98">
        <v>2.4700000000000002</v>
      </c>
      <c r="L294" s="96">
        <f t="shared" ref="L294" si="482">((K294/K293)-1)*100</f>
        <v>-27.565982404692079</v>
      </c>
      <c r="M294" s="97">
        <f t="shared" ref="M294" si="483">((K294/K282)-1)*100</f>
        <v>72.727272727272748</v>
      </c>
      <c r="N294" s="98">
        <f t="shared" ref="N294" si="484">J294-K294</f>
        <v>542.72</v>
      </c>
      <c r="O294" s="98">
        <f t="shared" ref="O294" si="485">((N294/N293)-1)*100</f>
        <v>23.124390299235476</v>
      </c>
      <c r="P294" s="97">
        <f t="shared" ref="P294" si="486">((N294/N282)-1)*100</f>
        <v>-6.2853985357093523</v>
      </c>
      <c r="Q294" s="103">
        <f>SUM($D$294:D294)</f>
        <v>244.25</v>
      </c>
      <c r="R294" s="100">
        <f t="shared" si="473"/>
        <v>134.5175228036486</v>
      </c>
      <c r="S294" s="131">
        <f>SUM(G$294:G294)</f>
        <v>628.67999999999995</v>
      </c>
      <c r="T294" s="97">
        <f t="shared" si="474"/>
        <v>-5.2279305354558714</v>
      </c>
      <c r="U294" s="103">
        <f>SUM($K$294:K294)</f>
        <v>2.4700000000000002</v>
      </c>
      <c r="V294" s="100">
        <f t="shared" si="475"/>
        <v>72.727272727272748</v>
      </c>
      <c r="W294" s="92">
        <f>SUM($N$294:N294)</f>
        <v>542.72</v>
      </c>
      <c r="X294" s="96">
        <f t="shared" si="476"/>
        <v>-6.2853985357093523</v>
      </c>
      <c r="Y294"/>
      <c r="Z294" s="406"/>
    </row>
    <row r="295" spans="1:26" s="104" customFormat="1" ht="12" customHeight="1">
      <c r="A295" s="631"/>
      <c r="B295" s="585" t="s">
        <v>22</v>
      </c>
      <c r="C295" s="119">
        <v>970.67</v>
      </c>
      <c r="D295" s="117">
        <v>311.11</v>
      </c>
      <c r="E295" s="115">
        <f t="shared" ref="E295" si="487">((D295/D294)-1)*100</f>
        <v>27.373592630501541</v>
      </c>
      <c r="F295" s="116">
        <f t="shared" ref="F295" si="488">((D295/D283)-1)*100</f>
        <v>10.738947818039435</v>
      </c>
      <c r="G295" s="117">
        <f t="shared" ref="G295" si="489">C295-D295</f>
        <v>659.56</v>
      </c>
      <c r="H295" s="117">
        <f t="shared" ref="H295" si="490">((G295/G294)-1)*100</f>
        <v>4.9118788572882766</v>
      </c>
      <c r="I295" s="118">
        <f t="shared" ref="I295" si="491">((G295/G283)-1)*100</f>
        <v>-3.6449430979825004</v>
      </c>
      <c r="J295" s="119">
        <v>636.65</v>
      </c>
      <c r="K295" s="117">
        <v>2.0099999999999998</v>
      </c>
      <c r="L295" s="115">
        <f t="shared" ref="L295" si="492">((K295/K294)-1)*100</f>
        <v>-18.62348178137654</v>
      </c>
      <c r="M295" s="116">
        <f t="shared" ref="M295" si="493">((K295/K283)-1)*100</f>
        <v>116.1290322580645</v>
      </c>
      <c r="N295" s="117">
        <f t="shared" ref="N295" si="494">J295-K295</f>
        <v>634.64</v>
      </c>
      <c r="O295" s="117">
        <f t="shared" ref="O295" si="495">((N295/N294)-1)*100</f>
        <v>16.936910377358473</v>
      </c>
      <c r="P295" s="116">
        <f t="shared" ref="P295" si="496">((N295/N283)-1)*100</f>
        <v>2.7058518902123074</v>
      </c>
      <c r="Q295" s="122">
        <f>SUM($D$294:D295)</f>
        <v>555.36</v>
      </c>
      <c r="R295" s="119">
        <f t="shared" ref="R295" si="497">((Q295/Q283)-1)*100</f>
        <v>44.215637902827901</v>
      </c>
      <c r="S295" s="133">
        <f>SUM(G$294:G295)</f>
        <v>1288.2399999999998</v>
      </c>
      <c r="T295" s="116">
        <f t="shared" ref="T295" si="498">((S295/S283)-1)*100</f>
        <v>-4.4240171529895456</v>
      </c>
      <c r="U295" s="122">
        <f>SUM($K$294:K295)</f>
        <v>4.4800000000000004</v>
      </c>
      <c r="V295" s="119">
        <f t="shared" ref="V295" si="499">((U295/U283)-1)*100</f>
        <v>89.830508474576305</v>
      </c>
      <c r="W295" s="78">
        <f>SUM($N$294:N295)</f>
        <v>1177.3600000000001</v>
      </c>
      <c r="X295" s="115">
        <f t="shared" ref="X295" si="500">((W295/W283)-1)*100</f>
        <v>-1.6440553364966748</v>
      </c>
      <c r="Y295"/>
      <c r="Z295" s="406"/>
    </row>
    <row r="296" spans="1:26" s="34" customFormat="1" ht="15">
      <c r="A296" s="138" t="s">
        <v>147</v>
      </c>
      <c r="B296" s="138"/>
      <c r="C296" s="138"/>
      <c r="D296" s="138"/>
      <c r="E296" s="138"/>
      <c r="F296" s="138"/>
      <c r="G296" s="138"/>
      <c r="H296" s="140"/>
      <c r="J296" s="138"/>
      <c r="K296" s="361"/>
      <c r="L296" s="140"/>
      <c r="M296" s="138"/>
      <c r="P296" s="391"/>
      <c r="Q296" s="138"/>
      <c r="R296" s="138"/>
      <c r="T296" s="30"/>
      <c r="U296" s="138"/>
      <c r="V296" s="138"/>
      <c r="X296" s="138"/>
      <c r="Z296" s="406"/>
    </row>
    <row r="297" spans="1:26" ht="15">
      <c r="G297" s="362"/>
      <c r="K297" s="361"/>
      <c r="N297" s="378"/>
      <c r="P297" s="391"/>
      <c r="S297" s="527"/>
    </row>
    <row r="298" spans="1:26" ht="15">
      <c r="E298" s="357"/>
      <c r="G298" s="377"/>
      <c r="H298" s="397"/>
      <c r="I298" s="357"/>
      <c r="K298" s="366"/>
      <c r="L298" s="357"/>
      <c r="M298"/>
      <c r="N298" s="378"/>
      <c r="P298" s="549"/>
      <c r="S298" s="527"/>
      <c r="V298" s="30"/>
    </row>
    <row r="299" spans="1:26" ht="15">
      <c r="E299" s="357"/>
      <c r="F299" s="364"/>
      <c r="G299" s="377"/>
      <c r="H299" s="397"/>
      <c r="I299" s="357"/>
      <c r="K299" s="366"/>
      <c r="L299" s="357"/>
      <c r="M299"/>
      <c r="N299" s="378"/>
      <c r="P299" s="549"/>
      <c r="S299" s="527"/>
      <c r="V299" s="30"/>
    </row>
    <row r="300" spans="1:26" ht="15">
      <c r="D300" s="393"/>
      <c r="E300" s="358"/>
      <c r="F300" s="364"/>
      <c r="G300" s="377"/>
      <c r="H300" s="397"/>
      <c r="I300" s="357"/>
      <c r="K300" s="366"/>
      <c r="L300" s="357"/>
      <c r="M300"/>
      <c r="N300" s="378"/>
      <c r="P300" s="549"/>
      <c r="S300" s="527"/>
      <c r="V300" s="30"/>
    </row>
    <row r="301" spans="1:26" ht="15">
      <c r="E301" s="358"/>
      <c r="F301" s="364"/>
      <c r="G301" s="377"/>
      <c r="H301" s="368"/>
      <c r="I301" s="357"/>
      <c r="K301" s="366"/>
      <c r="L301" s="357"/>
      <c r="M301"/>
      <c r="N301" s="378"/>
      <c r="P301" s="549"/>
      <c r="S301" s="527"/>
      <c r="V301" s="30"/>
    </row>
    <row r="302" spans="1:26" ht="15">
      <c r="E302" s="493"/>
      <c r="F302" s="364"/>
      <c r="G302" s="494"/>
      <c r="H302" s="368"/>
      <c r="I302" s="357"/>
      <c r="K302" s="394"/>
      <c r="L302" s="357"/>
      <c r="M302"/>
      <c r="N302" s="378"/>
      <c r="P302" s="549"/>
      <c r="S302" s="527"/>
      <c r="V302" s="30"/>
    </row>
    <row r="303" spans="1:26" ht="15">
      <c r="E303" s="493"/>
      <c r="F303" s="364"/>
      <c r="G303" s="494"/>
      <c r="H303" s="368"/>
      <c r="I303" s="357"/>
      <c r="K303" s="366"/>
      <c r="L303" s="357"/>
      <c r="M303"/>
      <c r="N303" s="378"/>
      <c r="P303" s="549"/>
      <c r="S303" s="527"/>
      <c r="V303" s="30"/>
    </row>
    <row r="304" spans="1:26" ht="15">
      <c r="E304" s="493"/>
      <c r="F304" s="364"/>
      <c r="G304" s="494"/>
      <c r="H304" s="368"/>
      <c r="I304" s="351"/>
      <c r="K304" s="366"/>
      <c r="L304" s="345"/>
      <c r="M304"/>
      <c r="N304" s="378"/>
      <c r="P304" s="549"/>
      <c r="S304" s="527"/>
      <c r="V304" s="30"/>
    </row>
    <row r="305" spans="5:22" ht="15">
      <c r="E305" s="493"/>
      <c r="G305" s="494"/>
      <c r="H305" s="368"/>
      <c r="I305" s="351"/>
      <c r="K305"/>
      <c r="M305"/>
      <c r="N305" s="378"/>
      <c r="P305" s="549"/>
      <c r="S305" s="527"/>
      <c r="V305" s="30"/>
    </row>
    <row r="306" spans="5:22" ht="15">
      <c r="E306" s="348"/>
      <c r="G306" s="377"/>
      <c r="I306" s="351"/>
      <c r="K306"/>
      <c r="M306"/>
      <c r="N306" s="30"/>
      <c r="P306" s="549"/>
      <c r="S306" s="527"/>
      <c r="V306" s="30"/>
    </row>
    <row r="307" spans="5:22" ht="15">
      <c r="E307" s="348"/>
      <c r="G307" s="350"/>
      <c r="I307" s="351"/>
      <c r="K307"/>
      <c r="M307"/>
      <c r="N307" s="30"/>
      <c r="P307" s="549"/>
      <c r="S307" s="527"/>
      <c r="V307" s="30"/>
    </row>
    <row r="308" spans="5:22" ht="15">
      <c r="E308" s="348"/>
      <c r="G308" s="350"/>
      <c r="I308" s="351"/>
      <c r="K308"/>
      <c r="M308"/>
      <c r="N308" s="30"/>
      <c r="P308" s="549"/>
      <c r="S308" s="31"/>
      <c r="V308" s="30"/>
    </row>
    <row r="309" spans="5:22" ht="15">
      <c r="E309" s="348"/>
      <c r="K309"/>
      <c r="M309"/>
      <c r="N309" s="30"/>
      <c r="P309" s="549"/>
      <c r="S309" s="31"/>
      <c r="V309" s="30"/>
    </row>
    <row r="310" spans="5:22">
      <c r="K310"/>
      <c r="M310"/>
      <c r="N310" s="30"/>
      <c r="S310" s="31"/>
      <c r="V310" s="30"/>
    </row>
    <row r="311" spans="5:22" ht="15">
      <c r="M311" s="355"/>
      <c r="N311" s="30"/>
      <c r="S311" s="31"/>
      <c r="V311" s="30"/>
    </row>
    <row r="312" spans="5:22">
      <c r="N312" s="30"/>
      <c r="S312" s="31"/>
      <c r="V312" s="30"/>
    </row>
    <row r="313" spans="5:22">
      <c r="N313" s="30"/>
      <c r="S313" s="31"/>
      <c r="V313" s="30"/>
    </row>
    <row r="314" spans="5:22">
      <c r="N314" s="30"/>
      <c r="S314" s="31"/>
      <c r="V314" s="30"/>
    </row>
  </sheetData>
  <mergeCells count="35">
    <mergeCell ref="A294:A295"/>
    <mergeCell ref="A114:A125"/>
    <mergeCell ref="A90:A101"/>
    <mergeCell ref="A30:A41"/>
    <mergeCell ref="A258:A269"/>
    <mergeCell ref="A246:A257"/>
    <mergeCell ref="A282:A293"/>
    <mergeCell ref="A42:A53"/>
    <mergeCell ref="A66:A77"/>
    <mergeCell ref="A78:A89"/>
    <mergeCell ref="A270:A281"/>
    <mergeCell ref="A210:A221"/>
    <mergeCell ref="A222:A233"/>
    <mergeCell ref="A162:A173"/>
    <mergeCell ref="A102:A113"/>
    <mergeCell ref="A126:A137"/>
    <mergeCell ref="A2:N2"/>
    <mergeCell ref="A18:A29"/>
    <mergeCell ref="J3:P3"/>
    <mergeCell ref="A6:A17"/>
    <mergeCell ref="C3:I3"/>
    <mergeCell ref="C4:C5"/>
    <mergeCell ref="A3:B5"/>
    <mergeCell ref="U3:X3"/>
    <mergeCell ref="U4:V4"/>
    <mergeCell ref="W4:X4"/>
    <mergeCell ref="Q3:T3"/>
    <mergeCell ref="S4:T4"/>
    <mergeCell ref="Q4:R4"/>
    <mergeCell ref="A138:A149"/>
    <mergeCell ref="A186:A197"/>
    <mergeCell ref="A198:A209"/>
    <mergeCell ref="A54:A65"/>
    <mergeCell ref="A174:A185"/>
    <mergeCell ref="A150:A161"/>
  </mergeCells>
  <phoneticPr fontId="18" type="noConversion"/>
  <pageMargins left="0.49" right="0.75" top="0.24" bottom="1" header="0" footer="0"/>
  <pageSetup paperSize="9" scale="70" orientation="portrait" r:id="rId1"/>
  <headerFooter alignWithMargins="0"/>
  <ignoredErrors>
    <ignoredError sqref="Q172:Q184 Q185 Q7:Q171 T7:T185 S7:S17 V7:V185 X7:X186 R7:R185 E202:I202 L202:P202 X219:X220 X218 X217 Q223:Q242 Q243:Q244 Q245:Q251 Q252:R253 X252:X253 Q254:R256 X254:X256 Q258:R258 Q257:R257 X257 X258 Q260:R263 Q259:R259 Q264:Q266 Q268:R268 Q267:R267 Q269:R269 T269 Q271:Q272 Q274:R274 Q273:R273 X273 Q275:R277 Q278:Q279 Q283:R284 Q280:R280 Q281:R282 T281:T282 T283:T284 Q286:R286 Q285:R285 Q287:R288 Q289:R290 Q292:R292 Q291:R291 X291 V291 Q293" formulaRange="1"/>
    <ignoredError sqref="U6 W6 V187 W186:W187 T187 V188:W188 E186:I186 S186:S187 R187 E187:I187 L186:Q186 L187:P187 U186 E188:I188 L188:P188 R188:T188 E191:I191 E189:I190 L189:P189 L191:P191 R193:T193 V193:W193 E194:I194 E193:I193 V194:W194 E192:I192 L192:P192 L193:P193 L194:P194 R194:T194 W198 U198 S198 Q198 W197 L197:P197 V197 E197:I197 E198:I198 L198:P198 R198 T198 V198 E195:I195 V195 L195:P195 W195 R195 S195:T195 V196 E196:I196 W196 L196:P196 E199:I199 L199:P199 E200:I200 L200:P200 R199:T199 V199:W199 E201:H201 V201:W201 R200:T200 V202:W202 V200:W200 V203:W203 E204:I204 L204:P204 R204:T204 V204:W204 L190:P190 V205:W205 R205:T205 L205:P205 E205:I205 E206:I206 R206:T206 V206:W206 L206:P206 L207:P207 L208:P208 E207:I207 E208:I208 V207:W207 V208:W208 R208:T208 R209 L209:P209 E209:I209 V209:W209 S209:T209 L218:P218 E218:I218 V216:W216 L217:P217 E217:I217 L215:P215 V213:W213 R213:T213 V215:W215 V214:W214 G215:I215 E213:I214 L213:P214 E216:I216 E215:F215 L216:P216 V212:W212 R212:T212 N210:R210 E210:I210 V210:W210 S210:T210 V211:W211 U210 L210:M210 E212:I212 L212:P212 V221:W221 R222:W222 L222:P222 E222:I222 E219:I220 E221:I221 L219:P220 L221:P221 Q222 G223 N223 R221:T221 S223 W223 S224:S239 W224:W239 S240:S243 W240:W242 W243:X243 V240:V242 X240:X242 S244:T245 S246:S251 V244:X245 W246:W251 S264:T264 S265:S266 V264:W264 V265:W265 W266 W269 S270:X270 S271:S272 W271:W272 S275:T275 S277:T277 V275:X275 S276:T276 V276:W276 S278:T278 W277 W278:X278 S279:T279 V279:W279 X285 U296:X296 S289:T290 V289:X290 T292 S293:T293 S294:X295 V293:W293" formula="1"/>
    <ignoredError sqref="U29:U151 S18:S28 U18:U28 U7:U17 U172:U185 S29:S151 U152:U171 S152:S171 S172:S185 W7:W185 V186 T186 R186 Q188 Q187 U188 U187 Q191:R191 Q189:R190 S191:W191 S189:W190 S192:U192 W192 Q192:R192 V192 Q193 Q194 U194 U193 S196:U196 Q196:R196 U195 Q195 Q197:R197 S197:U197 U199:U200 Q199:Q200 Q201:U201 L201:P201 I201 Q202:U202 L203:U203 E203:I203 U204 Q204:Q206 U205:U206 Q207:U207 U208:U209 Q208:Q209 Q216:U216 Q215:U215 Q214:U214 U213 Q213 U212 Q212 S211:U211 E211:I211 L211:R211 T217:U217 Q217:S217 V217:W217 Q218:W218 U221 Q219:W220 Q221 U223:U239 U240:U242 U243:V243 U244:U245 U246:U251 S252:W253 S254:W256 S257:W257 S258:W258 S259:X259 S260:X263 U264:U266 S267:W267 S268:W268 U269 S269 U271:U272 S273:W273 S274:X274 U276 U275 U278:V278 U277:V277 U279 S281:S282 S280:W280 U281:V282 U283:W284 W281:W282 S283:S284 S285:W285 S286:W286 S287:T288 U287:X288 U289:U291 S291:T291 W291 U292:X292 S292 U293" formula="1" formulaRange="1"/>
    <ignoredError sqref="L277:M277 E277:F277" evalError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showGridLines="0" topLeftCell="A2" zoomScaleNormal="100" zoomScaleSheetLayoutView="100" workbookViewId="0">
      <selection activeCell="R27" sqref="R27"/>
    </sheetView>
  </sheetViews>
  <sheetFormatPr baseColWidth="10" defaultColWidth="11.5703125" defaultRowHeight="12.75"/>
  <cols>
    <col min="1" max="8" width="11.5703125" style="22"/>
    <col min="9" max="9" width="4.140625" style="22" customWidth="1"/>
    <col min="10" max="16" width="11.5703125" style="22"/>
    <col min="17" max="17" width="10.28515625" style="22" customWidth="1"/>
    <col min="18" max="16384" width="11.5703125" style="22"/>
  </cols>
  <sheetData>
    <row r="1" spans="2:19" ht="70.150000000000006" customHeight="1"/>
    <row r="2" spans="2:19" ht="19.899999999999999" customHeight="1">
      <c r="B2" s="284"/>
    </row>
    <row r="16" spans="2:19">
      <c r="Q16" s="528"/>
      <c r="R16" s="528"/>
      <c r="S16" s="528"/>
    </row>
    <row r="26" spans="1:16">
      <c r="A26" s="691"/>
      <c r="B26" s="691"/>
      <c r="C26" s="691"/>
      <c r="D26" s="691"/>
      <c r="E26" s="691"/>
      <c r="F26" s="691"/>
      <c r="G26" s="691"/>
      <c r="H26" s="691"/>
    </row>
    <row r="27" spans="1:16">
      <c r="P27" s="528"/>
    </row>
    <row r="39" spans="9:9">
      <c r="I39" s="22" t="s">
        <v>75</v>
      </c>
    </row>
  </sheetData>
  <mergeCells count="1">
    <mergeCell ref="A26:H26"/>
  </mergeCells>
  <phoneticPr fontId="22" type="noConversion"/>
  <printOptions horizontalCentered="1" verticalCentered="1"/>
  <pageMargins left="0.25" right="0.25" top="0.75" bottom="0.75" header="0.3" footer="0.3"/>
  <pageSetup paperSize="9" scale="88" fitToWidth="10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O27"/>
  <sheetViews>
    <sheetView showGridLines="0" showRuler="0" zoomScaleNormal="100" workbookViewId="0">
      <selection activeCell="C8" sqref="C8"/>
    </sheetView>
  </sheetViews>
  <sheetFormatPr baseColWidth="10" defaultColWidth="11.42578125" defaultRowHeight="11.25"/>
  <cols>
    <col min="1" max="1" width="4.7109375" style="3" customWidth="1"/>
    <col min="2" max="2" width="37.5703125" style="4" customWidth="1"/>
    <col min="3" max="3" width="12.42578125" style="4" customWidth="1"/>
    <col min="4" max="4" width="11.140625" style="5" bestFit="1" customWidth="1"/>
    <col min="5" max="9" width="10.7109375" style="4" customWidth="1"/>
    <col min="10" max="10" width="5.42578125" style="6" customWidth="1"/>
    <col min="11" max="16384" width="11.42578125" style="7"/>
  </cols>
  <sheetData>
    <row r="1" spans="2:15" ht="70.150000000000006" customHeight="1"/>
    <row r="2" spans="2:15" ht="19.899999999999999" customHeight="1" thickBot="1">
      <c r="B2" s="323" t="s">
        <v>107</v>
      </c>
    </row>
    <row r="3" spans="2:15" ht="36" customHeight="1">
      <c r="B3" s="8" t="s">
        <v>64</v>
      </c>
      <c r="C3" s="8"/>
      <c r="D3" s="9"/>
      <c r="E3" s="8" t="s">
        <v>62</v>
      </c>
      <c r="F3" s="8" t="s">
        <v>63</v>
      </c>
      <c r="G3" s="8" t="s">
        <v>59</v>
      </c>
      <c r="H3" s="8" t="s">
        <v>60</v>
      </c>
      <c r="I3" s="8" t="s">
        <v>61</v>
      </c>
    </row>
    <row r="4" spans="2:15" ht="12.95" customHeight="1">
      <c r="B4" s="335" t="s">
        <v>65</v>
      </c>
      <c r="C4" s="340"/>
      <c r="D4" s="10" t="s">
        <v>66</v>
      </c>
      <c r="E4" s="11">
        <f>datos!D429</f>
        <v>970.67</v>
      </c>
      <c r="F4" s="12">
        <f>datos!Q429</f>
        <v>1843.6</v>
      </c>
      <c r="G4" s="13">
        <f>datos!E429</f>
        <v>11.196774082687044</v>
      </c>
      <c r="H4" s="13">
        <f>datos!F429</f>
        <v>0.54068051167848186</v>
      </c>
      <c r="I4" s="13">
        <f>datos!S429</f>
        <v>6.3844520358230961</v>
      </c>
    </row>
    <row r="5" spans="2:15" ht="12" customHeight="1">
      <c r="B5" s="336" t="s">
        <v>67</v>
      </c>
      <c r="C5" s="341"/>
      <c r="D5" s="10" t="s">
        <v>66</v>
      </c>
      <c r="E5" s="11">
        <f>ei_vehiculos!D295</f>
        <v>311.11</v>
      </c>
      <c r="F5" s="12">
        <f>ei_vehiculos!Q295</f>
        <v>555.36</v>
      </c>
      <c r="G5" s="13">
        <f>ei_vehiculos!E295</f>
        <v>27.373592630501541</v>
      </c>
      <c r="H5" s="13">
        <f>ei_vehiculos!F295</f>
        <v>10.738947818039435</v>
      </c>
      <c r="I5" s="13">
        <f>ei_vehiculos!R295</f>
        <v>44.215637902827901</v>
      </c>
    </row>
    <row r="6" spans="2:15" ht="12" customHeight="1">
      <c r="B6" s="337" t="s">
        <v>68</v>
      </c>
      <c r="C6" s="341"/>
      <c r="D6" s="14" t="s">
        <v>66</v>
      </c>
      <c r="E6" s="15">
        <f>ei_vehiculos!G295</f>
        <v>659.56</v>
      </c>
      <c r="F6" s="16">
        <f>ei_vehiculos!S295</f>
        <v>1288.2399999999998</v>
      </c>
      <c r="G6" s="17">
        <f>ei_vehiculos!H295</f>
        <v>4.9118788572882766</v>
      </c>
      <c r="H6" s="17">
        <f>ei_vehiculos!I295</f>
        <v>-3.6449430979825004</v>
      </c>
      <c r="I6" s="17">
        <f>ei_vehiculos!T295</f>
        <v>-4.4240171529895456</v>
      </c>
      <c r="M6" s="581"/>
      <c r="N6" s="581"/>
      <c r="O6" s="581"/>
    </row>
    <row r="7" spans="2:15" ht="12" customHeight="1">
      <c r="B7" s="338" t="s">
        <v>69</v>
      </c>
      <c r="C7" s="341"/>
      <c r="D7" s="10" t="s">
        <v>66</v>
      </c>
      <c r="E7" s="552">
        <f>datos!G429</f>
        <v>636.65</v>
      </c>
      <c r="F7" s="551">
        <f>datos!T429</f>
        <v>1181.8400000000001</v>
      </c>
      <c r="G7" s="550">
        <f>datos!H429</f>
        <v>16.775802931088222</v>
      </c>
      <c r="H7" s="550">
        <f>datos!I429</f>
        <v>2.8763028197462903</v>
      </c>
      <c r="I7" s="550">
        <f>datos!V429</f>
        <v>-1.4640653660163316</v>
      </c>
      <c r="M7" s="581"/>
      <c r="N7" s="581"/>
      <c r="O7" s="581"/>
    </row>
    <row r="8" spans="2:15" ht="12" customHeight="1">
      <c r="B8" s="336" t="s">
        <v>70</v>
      </c>
      <c r="C8" s="341" t="s">
        <v>149</v>
      </c>
      <c r="D8" s="10" t="s">
        <v>66</v>
      </c>
      <c r="E8" s="407">
        <v>115.18</v>
      </c>
      <c r="F8" s="408">
        <v>218.35</v>
      </c>
      <c r="G8" s="439">
        <v>11.640980905301923</v>
      </c>
      <c r="H8" s="439">
        <v>22.649345117665852</v>
      </c>
      <c r="I8" s="439">
        <v>20.875775022143507</v>
      </c>
      <c r="K8" s="1"/>
      <c r="L8" s="582"/>
      <c r="M8" s="582"/>
      <c r="N8" s="582"/>
    </row>
    <row r="9" spans="2:15" ht="12" customHeight="1">
      <c r="B9" s="337" t="s">
        <v>71</v>
      </c>
      <c r="C9" s="341"/>
      <c r="D9" s="14" t="s">
        <v>66</v>
      </c>
      <c r="E9" s="480">
        <f>E7-E8</f>
        <v>521.47</v>
      </c>
      <c r="F9" s="481">
        <f>F7-F8</f>
        <v>963.49000000000012</v>
      </c>
      <c r="G9" s="17">
        <v>17.976968846858689</v>
      </c>
      <c r="H9" s="17">
        <v>-0.66292027812172583</v>
      </c>
      <c r="I9" s="17">
        <v>-5.4271327188668668</v>
      </c>
      <c r="L9" s="582"/>
      <c r="M9" s="582"/>
      <c r="N9" s="582"/>
    </row>
    <row r="10" spans="2:15" ht="12" customHeight="1">
      <c r="B10" s="339" t="s">
        <v>72</v>
      </c>
      <c r="C10" s="341"/>
      <c r="D10" s="18" t="s">
        <v>66</v>
      </c>
      <c r="E10" s="11">
        <f>datos!J429</f>
        <v>334.02</v>
      </c>
      <c r="F10" s="12">
        <f>datos!W429</f>
        <v>661.75999999999976</v>
      </c>
      <c r="G10" s="13">
        <f>datos!K429</f>
        <v>1.9161530481479394</v>
      </c>
      <c r="H10" s="13">
        <f>datos!L429</f>
        <v>-3.6295441431044573</v>
      </c>
      <c r="I10" s="13">
        <f>datos!X429</f>
        <v>24.027288402428937</v>
      </c>
    </row>
    <row r="11" spans="2:15" ht="12" customHeight="1">
      <c r="B11" s="337" t="s">
        <v>73</v>
      </c>
      <c r="C11" s="342"/>
      <c r="D11" s="19" t="s">
        <v>74</v>
      </c>
      <c r="E11" s="15">
        <f>datos!M429</f>
        <v>152.46524778135552</v>
      </c>
      <c r="F11" s="16">
        <f>datos!Y429</f>
        <v>155.99404318689497</v>
      </c>
      <c r="G11" s="20">
        <f>datos!N429</f>
        <v>-4.7775555452129854</v>
      </c>
      <c r="H11" s="17">
        <f>datos!O429</f>
        <v>0</v>
      </c>
      <c r="I11" s="17">
        <f>datos!Z429</f>
        <v>7.9651321429010435</v>
      </c>
      <c r="K11" s="21"/>
      <c r="M11" s="553"/>
      <c r="N11" s="553"/>
      <c r="O11" s="553"/>
    </row>
    <row r="12" spans="2:15" ht="45" customHeight="1"/>
    <row r="14" spans="2:15">
      <c r="J14" s="438"/>
    </row>
    <row r="16" spans="2:15" ht="15">
      <c r="N16" s="512"/>
      <c r="O16" s="497"/>
    </row>
    <row r="17" spans="4:14" ht="15">
      <c r="I17" s="333"/>
      <c r="N17" s="512"/>
    </row>
    <row r="18" spans="4:14" ht="15">
      <c r="N18" s="512"/>
    </row>
    <row r="19" spans="4:14" ht="15">
      <c r="H19" s="7"/>
      <c r="I19" s="369"/>
      <c r="J19" s="369"/>
    </row>
    <row r="20" spans="4:14">
      <c r="H20" s="7"/>
      <c r="I20" s="7"/>
      <c r="J20" s="7"/>
    </row>
    <row r="21" spans="4:14" ht="12.75">
      <c r="H21" s="7"/>
      <c r="I21" s="22"/>
      <c r="J21" s="22"/>
    </row>
    <row r="27" spans="4:14" ht="12.75">
      <c r="D27" s="692" t="s">
        <v>145</v>
      </c>
      <c r="E27" s="693"/>
      <c r="F27" s="693"/>
      <c r="G27" s="693"/>
    </row>
  </sheetData>
  <mergeCells count="1">
    <mergeCell ref="D27:G27"/>
  </mergeCells>
  <phoneticPr fontId="21" type="noConversion"/>
  <pageMargins left="0.45" right="0.39370078740157483" top="0.43307086614173229" bottom="0.6692913385826772" header="0.28000000000000003" footer="0.51181102362204722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5410DB16-3FFC-476A-BB1C-B87D73FBD315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Indice</vt:lpstr>
      <vt:lpstr>datos</vt:lpstr>
      <vt:lpstr>datos%_exp_imp</vt:lpstr>
      <vt:lpstr>datos_naesp</vt:lpstr>
      <vt:lpstr>datos_total_ue_resto</vt:lpstr>
      <vt:lpstr>ei_vehiculos</vt:lpstr>
      <vt:lpstr>graficos</vt:lpstr>
      <vt:lpstr>ICE</vt:lpstr>
      <vt:lpstr>graficos!Área_de_impresión</vt:lpstr>
      <vt:lpstr>datos!Títulos_a_imprimir</vt:lpstr>
      <vt:lpstr>'datos%_exp_imp'!Títulos_a_imprimir</vt:lpstr>
      <vt:lpstr>datos_naesp!Títulos_a_imprimir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Comercio Exterior de Navarra</dc:title>
  <dc:subject>Importaciones y Exportaciones de Navarra, por meses</dc:subject>
  <dc:creator>Navarro Miguel, Santiago (Inst. Estadística)</dc:creator>
  <dc:description>Importaciones y Exportaciones de Navarra. Datos de meses, evoluciones mensuales y anuales, gráficos, importaciones y exportaciones a la UE y resto del mundo</dc:description>
  <cp:lastModifiedBy>x050248</cp:lastModifiedBy>
  <cp:lastPrinted>2015-12-23T13:06:17Z</cp:lastPrinted>
  <dcterms:created xsi:type="dcterms:W3CDTF">2000-04-12T10:32:58Z</dcterms:created>
  <dcterms:modified xsi:type="dcterms:W3CDTF">2024-05-07T05:48:30Z</dcterms:modified>
</cp:coreProperties>
</file>